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305" yWindow="-15" windowWidth="10200" windowHeight="8100" tabRatio="838" firstSheet="7" activeTab="13"/>
  </bookViews>
  <sheets>
    <sheet name="Ⅰ水稲の部" sheetId="38" r:id="rId1"/>
    <sheet name="1標高別銘柄品種" sheetId="4" r:id="rId2"/>
    <sheet name="2米の検査状況" sheetId="30" r:id="rId3"/>
    <sheet name="3水稲種子注文数量" sheetId="37" r:id="rId4"/>
    <sheet name="4地力・土改材" sheetId="11" r:id="rId5"/>
    <sheet name="5-1稲わら利用" sheetId="17" r:id="rId6"/>
    <sheet name="5-2もみがら利用" sheetId="26" r:id="rId7"/>
    <sheet name="5-3もみがら利用(CE等)" sheetId="27" r:id="rId8"/>
    <sheet name="6(1)田植機・収穫機" sheetId="12" r:id="rId9"/>
    <sheet name="6(2)育苗施設" sheetId="23" r:id="rId10"/>
    <sheet name="6(3)共乾施設" sheetId="14" r:id="rId11"/>
    <sheet name="7直播普及状況" sheetId="15" r:id="rId12"/>
    <sheet name="8環境に配慮した" sheetId="28" r:id="rId13"/>
    <sheet name="9大規模稲作経営体" sheetId="21" r:id="rId14"/>
    <sheet name="10産地生産力強化" sheetId="34" r:id="rId15"/>
  </sheets>
  <externalReferences>
    <externalReference r:id="rId16"/>
  </externalReferences>
  <definedNames>
    <definedName name="_xlnm._FilterDatabase" localSheetId="11" hidden="1">'7直播普及状況'!$A$3:$Y$89</definedName>
    <definedName name="P_A">'[1]1標高別銘柄品種'!$A$2:$Y$10</definedName>
    <definedName name="_xlnm.Print_Area" localSheetId="14">'10産地生産力強化'!$A$1:$M$27</definedName>
    <definedName name="_xlnm.Print_Area" localSheetId="1">'1標高別銘柄品種'!$A$1:$K$89</definedName>
    <definedName name="_xlnm.Print_Area" localSheetId="2">'2米の検査状況'!$A$1:$J$57</definedName>
    <definedName name="_xlnm.Print_Area" localSheetId="3">'3水稲種子注文数量'!$A$1:$Q$84</definedName>
    <definedName name="_xlnm.Print_Area" localSheetId="4">'4地力・土改材'!$A$1:$Y$32</definedName>
    <definedName name="_xlnm.Print_Area" localSheetId="5">'5-1稲わら利用'!$A$1:$P$33</definedName>
    <definedName name="_xlnm.Print_Area" localSheetId="6">'5-2もみがら利用'!$A$1:$P$33</definedName>
    <definedName name="_xlnm.Print_Area" localSheetId="7">'5-3もみがら利用(CE等)'!$A$1:$O$33</definedName>
    <definedName name="_xlnm.Print_Area" localSheetId="8">'6(1)田植機・収穫機'!$A$1:$V$89</definedName>
    <definedName name="_xlnm.Print_Area" localSheetId="9">'6(2)育苗施設'!$A$1:$AA$90</definedName>
    <definedName name="_xlnm.Print_Area" localSheetId="10">'6(3)共乾施設'!$A$1:$AB$90</definedName>
    <definedName name="_xlnm.Print_Area" localSheetId="11">'7直播普及状況'!$A$1:$Y$90</definedName>
    <definedName name="_xlnm.Print_Area" localSheetId="12">'8環境に配慮した'!$A$1:$J$18</definedName>
    <definedName name="_xlnm.Print_Area" localSheetId="13">'9大規模稲作経営体'!$A$1:$J$88</definedName>
    <definedName name="_xlnm.Print_Area" localSheetId="0">Ⅰ水稲の部!$A$1:$G$39</definedName>
    <definedName name="_xlnm.Print_Area">'1標高別銘柄品種'!$A$1:$K$6</definedName>
    <definedName name="_xlnm.Print_Titles" localSheetId="1">'1標高別銘柄品種'!$1:$6</definedName>
    <definedName name="_xlnm.Print_Titles" localSheetId="3">'3水稲種子注文数量'!$1:$3</definedName>
    <definedName name="_xlnm.Print_Titles" localSheetId="4">'4地力・土改材'!$1:$7</definedName>
    <definedName name="_xlnm.Print_Titles" localSheetId="5">'5-1稲わら利用'!$1:$8</definedName>
    <definedName name="_xlnm.Print_Titles" localSheetId="6">'5-2もみがら利用'!$3:$8</definedName>
    <definedName name="_xlnm.Print_Titles" localSheetId="7">'5-3もみがら利用(CE等)'!$3:$8</definedName>
    <definedName name="_xlnm.Print_Titles" localSheetId="8">'6(1)田植機・収穫機'!$1:$8</definedName>
    <definedName name="_xlnm.Print_Titles" localSheetId="9">'6(2)育苗施設'!$1:$8</definedName>
    <definedName name="_xlnm.Print_Titles" localSheetId="10">'6(3)共乾施設'!$1:$8</definedName>
    <definedName name="_xlnm.Print_Titles" localSheetId="11">'7直播普及状況'!$1:$7</definedName>
    <definedName name="_xlnm.Print_Titles" localSheetId="12">'8環境に配慮した'!$1:$6</definedName>
    <definedName name="_xlnm.Print_Titles" localSheetId="13">'9大規模稲作経営体'!$2:$4</definedName>
  </definedNames>
  <calcPr calcId="145621"/>
</workbook>
</file>

<file path=xl/calcChain.xml><?xml version="1.0" encoding="utf-8"?>
<calcChain xmlns="http://schemas.openxmlformats.org/spreadsheetml/2006/main">
  <c r="E5" i="21" l="1"/>
  <c r="C5" i="30" l="1"/>
  <c r="C6" i="30"/>
  <c r="F12" i="11" l="1"/>
  <c r="D18" i="26"/>
  <c r="E18" i="26"/>
  <c r="E12" i="26"/>
  <c r="F12" i="26" s="1"/>
  <c r="G13" i="17" l="1"/>
  <c r="G11" i="17"/>
  <c r="F13" i="17"/>
  <c r="G16" i="17"/>
  <c r="O19" i="34" l="1"/>
  <c r="C6" i="21"/>
  <c r="C79" i="15"/>
  <c r="C88" i="15"/>
  <c r="H26" i="34" l="1"/>
  <c r="I26" i="34"/>
  <c r="K26" i="34"/>
  <c r="L26" i="34"/>
  <c r="L27" i="34"/>
  <c r="K27" i="34"/>
  <c r="J27" i="34"/>
  <c r="I27" i="34"/>
  <c r="H27" i="34"/>
  <c r="O24" i="34"/>
  <c r="L22" i="34"/>
  <c r="K22" i="34"/>
  <c r="J22" i="34"/>
  <c r="I22" i="34"/>
  <c r="H22" i="34"/>
  <c r="F22" i="34"/>
  <c r="E22" i="34"/>
  <c r="O21" i="34"/>
  <c r="L20" i="34"/>
  <c r="K20" i="34"/>
  <c r="J20" i="34"/>
  <c r="I20" i="34"/>
  <c r="H20" i="34"/>
  <c r="F20" i="34"/>
  <c r="E20" i="34"/>
  <c r="J26" i="34"/>
  <c r="F26" i="34"/>
  <c r="E26" i="34"/>
  <c r="O25" i="34"/>
  <c r="O23" i="34"/>
  <c r="O27" i="34" l="1"/>
  <c r="O26" i="34"/>
  <c r="O22" i="34"/>
  <c r="O20" i="34"/>
  <c r="L13" i="34"/>
  <c r="K13" i="34"/>
  <c r="J13" i="34"/>
  <c r="I13" i="34"/>
  <c r="H13" i="34"/>
  <c r="F12" i="34"/>
  <c r="E12" i="34"/>
  <c r="F9" i="34"/>
  <c r="E9" i="34"/>
  <c r="F7" i="34"/>
  <c r="E7" i="34"/>
  <c r="C55" i="37" l="1"/>
  <c r="C73" i="37"/>
  <c r="C18" i="37" l="1"/>
  <c r="D45" i="30" l="1"/>
  <c r="D55" i="30"/>
  <c r="D37" i="30"/>
  <c r="J67" i="21" l="1"/>
  <c r="I67" i="21"/>
  <c r="H67" i="21"/>
  <c r="G67" i="21"/>
  <c r="F67" i="21"/>
  <c r="E67" i="21"/>
  <c r="D67" i="21"/>
  <c r="C67" i="21"/>
  <c r="M31" i="11" l="1"/>
  <c r="G79" i="4"/>
  <c r="O89" i="12" l="1"/>
  <c r="G89" i="12"/>
  <c r="J42" i="4" l="1"/>
  <c r="I42" i="4"/>
  <c r="H42" i="4"/>
  <c r="G42" i="4"/>
  <c r="I41" i="4"/>
  <c r="H41" i="4"/>
  <c r="G41" i="4"/>
  <c r="J40" i="4"/>
  <c r="I40" i="4"/>
  <c r="I38" i="4"/>
  <c r="H38" i="4"/>
  <c r="G38" i="4"/>
  <c r="G45" i="12" l="1"/>
  <c r="G46" i="12"/>
  <c r="G47" i="12"/>
  <c r="G48" i="12"/>
  <c r="G49" i="12"/>
  <c r="G50" i="12"/>
  <c r="G51" i="12"/>
  <c r="G52" i="12"/>
  <c r="X24" i="11"/>
  <c r="J24" i="11"/>
  <c r="H24" i="11"/>
  <c r="D24" i="11"/>
  <c r="F24" i="11" s="1"/>
  <c r="K19" i="11" l="1"/>
  <c r="F20" i="4" l="1"/>
  <c r="I88" i="14" l="1"/>
  <c r="J88" i="14"/>
  <c r="K88" i="14"/>
  <c r="L88" i="14"/>
  <c r="M88" i="14"/>
  <c r="N88" i="14"/>
  <c r="O88" i="14"/>
  <c r="P88" i="14"/>
  <c r="I79" i="14"/>
  <c r="I18" i="14" s="1"/>
  <c r="J79" i="14"/>
  <c r="K79" i="14"/>
  <c r="L79" i="14"/>
  <c r="N79" i="14"/>
  <c r="O79" i="14"/>
  <c r="P79" i="14"/>
  <c r="P18" i="14" s="1"/>
  <c r="I74" i="14"/>
  <c r="J74" i="14"/>
  <c r="K74" i="14"/>
  <c r="L74" i="14"/>
  <c r="M74" i="14"/>
  <c r="N74" i="14"/>
  <c r="O74" i="14"/>
  <c r="P74" i="14"/>
  <c r="I70" i="14"/>
  <c r="J70" i="14"/>
  <c r="K70" i="14"/>
  <c r="L70" i="14"/>
  <c r="M70" i="14"/>
  <c r="N70" i="14"/>
  <c r="O70" i="14"/>
  <c r="P70" i="14"/>
  <c r="P62" i="14"/>
  <c r="I62" i="14"/>
  <c r="I16" i="14" s="1"/>
  <c r="P58" i="14"/>
  <c r="I58" i="14"/>
  <c r="P54" i="14"/>
  <c r="P15" i="14" s="1"/>
  <c r="I54" i="14"/>
  <c r="I15" i="14" s="1"/>
  <c r="P44" i="14"/>
  <c r="I44" i="14"/>
  <c r="I14" i="14" s="1"/>
  <c r="P35" i="14"/>
  <c r="I35" i="14"/>
  <c r="P30" i="14"/>
  <c r="I30" i="14"/>
  <c r="P14" i="14"/>
  <c r="P17" i="14"/>
  <c r="P19" i="14"/>
  <c r="P22" i="14"/>
  <c r="I26" i="14"/>
  <c r="J26" i="14"/>
  <c r="K26" i="14"/>
  <c r="L26" i="14"/>
  <c r="M26" i="14"/>
  <c r="N26" i="14"/>
  <c r="O26" i="14"/>
  <c r="P26" i="14"/>
  <c r="I22" i="14"/>
  <c r="I17" i="14"/>
  <c r="I19" i="14"/>
  <c r="P16" i="14" l="1"/>
  <c r="P11" i="14" s="1"/>
  <c r="I11" i="14"/>
  <c r="I12" i="14"/>
  <c r="P12" i="14"/>
  <c r="I13" i="14"/>
  <c r="P13" i="14"/>
  <c r="P10" i="14"/>
  <c r="I10" i="14"/>
  <c r="D14" i="37"/>
  <c r="C84" i="37"/>
  <c r="C14" i="37" s="1"/>
  <c r="C82" i="37"/>
  <c r="C81" i="37"/>
  <c r="C80" i="37"/>
  <c r="C79" i="37"/>
  <c r="C78" i="37"/>
  <c r="C77" i="37"/>
  <c r="C76" i="37"/>
  <c r="C75" i="37"/>
  <c r="C72" i="37"/>
  <c r="C71" i="37"/>
  <c r="C70" i="37"/>
  <c r="C68" i="37"/>
  <c r="C67" i="37"/>
  <c r="C66" i="37"/>
  <c r="C64" i="37"/>
  <c r="C63" i="37"/>
  <c r="C62" i="37"/>
  <c r="C61" i="37"/>
  <c r="C60" i="37"/>
  <c r="C59" i="37"/>
  <c r="C58" i="37"/>
  <c r="C56" i="37"/>
  <c r="C54" i="37"/>
  <c r="C52" i="37"/>
  <c r="C50" i="37"/>
  <c r="C48" i="37"/>
  <c r="C47" i="37"/>
  <c r="C46" i="37"/>
  <c r="C45" i="37"/>
  <c r="C44" i="37"/>
  <c r="C43" i="37"/>
  <c r="C42" i="37"/>
  <c r="C41" i="37"/>
  <c r="C40" i="37"/>
  <c r="C38" i="37"/>
  <c r="C37" i="37"/>
  <c r="C36" i="37"/>
  <c r="C35" i="37"/>
  <c r="C34" i="37"/>
  <c r="C33" i="37"/>
  <c r="C32" i="37"/>
  <c r="C31" i="37"/>
  <c r="C29" i="37"/>
  <c r="C28" i="37"/>
  <c r="C27" i="37"/>
  <c r="C26" i="37"/>
  <c r="C24" i="37"/>
  <c r="C23" i="37"/>
  <c r="C22" i="37"/>
  <c r="C20" i="37"/>
  <c r="C19" i="37"/>
  <c r="C16" i="37"/>
  <c r="C15" i="37"/>
  <c r="J18" i="21"/>
  <c r="I18" i="21"/>
  <c r="H18" i="21"/>
  <c r="G18" i="21"/>
  <c r="G9" i="21" s="1"/>
  <c r="F18" i="21"/>
  <c r="E18" i="21"/>
  <c r="D18" i="21"/>
  <c r="D9" i="21" s="1"/>
  <c r="C18" i="21"/>
  <c r="L58" i="15"/>
  <c r="K58" i="15"/>
  <c r="X79" i="15"/>
  <c r="W79" i="15"/>
  <c r="T79" i="15"/>
  <c r="O79" i="15"/>
  <c r="N79" i="15"/>
  <c r="P79" i="15"/>
  <c r="L79" i="15"/>
  <c r="K79" i="15"/>
  <c r="H79" i="15"/>
  <c r="H17" i="15"/>
  <c r="H11" i="15" s="1"/>
  <c r="Y21" i="15"/>
  <c r="X21" i="15"/>
  <c r="W21" i="15"/>
  <c r="V21" i="15"/>
  <c r="U21" i="15"/>
  <c r="T21" i="15"/>
  <c r="S21" i="15"/>
  <c r="R21" i="15"/>
  <c r="Q21" i="15"/>
  <c r="P21" i="15"/>
  <c r="O21" i="15"/>
  <c r="N21" i="15"/>
  <c r="M21" i="15"/>
  <c r="L21" i="15"/>
  <c r="K21" i="15"/>
  <c r="J21" i="15"/>
  <c r="I21" i="15"/>
  <c r="H21" i="15"/>
  <c r="G21" i="15"/>
  <c r="F21" i="15"/>
  <c r="E21" i="15"/>
  <c r="D21" i="15"/>
  <c r="C21" i="15"/>
  <c r="C12" i="15" s="1"/>
  <c r="D22" i="14"/>
  <c r="E22" i="14"/>
  <c r="F22" i="14"/>
  <c r="G22" i="14"/>
  <c r="H22" i="14"/>
  <c r="J22" i="14"/>
  <c r="K22" i="14"/>
  <c r="L22" i="14"/>
  <c r="M22" i="14"/>
  <c r="N22" i="14"/>
  <c r="O22" i="14"/>
  <c r="Q22" i="14"/>
  <c r="R22" i="14"/>
  <c r="S22" i="14"/>
  <c r="T22" i="14"/>
  <c r="U22" i="14"/>
  <c r="V22" i="14"/>
  <c r="W22" i="14"/>
  <c r="X22" i="14"/>
  <c r="Y22" i="14"/>
  <c r="Z22" i="14"/>
  <c r="AA22" i="14"/>
  <c r="AB22" i="14"/>
  <c r="C22" i="14"/>
  <c r="I56" i="23"/>
  <c r="W58" i="23"/>
  <c r="AA58" i="23"/>
  <c r="Z58" i="23"/>
  <c r="Y58" i="23"/>
  <c r="X58" i="23"/>
  <c r="V58" i="23"/>
  <c r="U58" i="23"/>
  <c r="T58" i="23"/>
  <c r="S58" i="23"/>
  <c r="R58" i="23"/>
  <c r="Q58" i="23"/>
  <c r="P58" i="23"/>
  <c r="O58" i="23"/>
  <c r="N58" i="23"/>
  <c r="M58" i="23"/>
  <c r="L58" i="23"/>
  <c r="K58" i="23"/>
  <c r="J58" i="23"/>
  <c r="H58" i="23"/>
  <c r="G58" i="23"/>
  <c r="F58" i="23"/>
  <c r="E58" i="23"/>
  <c r="I89" i="23"/>
  <c r="I19" i="23" s="1"/>
  <c r="I87" i="23"/>
  <c r="I86" i="23"/>
  <c r="I85" i="23"/>
  <c r="I84" i="23"/>
  <c r="I83" i="23"/>
  <c r="I82" i="23"/>
  <c r="I81" i="23"/>
  <c r="I80" i="23"/>
  <c r="I78" i="23"/>
  <c r="I77" i="23"/>
  <c r="I76" i="23"/>
  <c r="I75" i="23"/>
  <c r="I73" i="23"/>
  <c r="I72" i="23"/>
  <c r="I71" i="23"/>
  <c r="I69" i="23"/>
  <c r="I68" i="23"/>
  <c r="I67" i="23"/>
  <c r="I66" i="23"/>
  <c r="I65" i="23"/>
  <c r="I64" i="23"/>
  <c r="I63" i="23"/>
  <c r="I61" i="23"/>
  <c r="I60" i="23"/>
  <c r="I59" i="23"/>
  <c r="I57" i="23"/>
  <c r="I55" i="23"/>
  <c r="I58" i="23" s="1"/>
  <c r="I53" i="23"/>
  <c r="I52" i="23"/>
  <c r="I51" i="23"/>
  <c r="I50" i="23"/>
  <c r="I49" i="23"/>
  <c r="I48" i="23"/>
  <c r="I47" i="23"/>
  <c r="I46" i="23"/>
  <c r="I45" i="23"/>
  <c r="I43" i="23"/>
  <c r="I42" i="23"/>
  <c r="I41" i="23"/>
  <c r="I40" i="23"/>
  <c r="I39" i="23"/>
  <c r="I38" i="23"/>
  <c r="I37" i="23"/>
  <c r="I36" i="23"/>
  <c r="I44" i="23" s="1"/>
  <c r="I34" i="23"/>
  <c r="I35" i="23" s="1"/>
  <c r="I33" i="23"/>
  <c r="I32" i="23"/>
  <c r="I31" i="23"/>
  <c r="I29" i="23"/>
  <c r="I28" i="23"/>
  <c r="I27" i="23"/>
  <c r="I25" i="23"/>
  <c r="I24" i="23"/>
  <c r="I23" i="23"/>
  <c r="D82" i="23"/>
  <c r="D89" i="23"/>
  <c r="D87" i="23"/>
  <c r="D86" i="23"/>
  <c r="D83" i="23"/>
  <c r="D81" i="23"/>
  <c r="D80" i="23"/>
  <c r="D78" i="23"/>
  <c r="D77" i="23"/>
  <c r="D76" i="23"/>
  <c r="D75" i="23"/>
  <c r="D73" i="23"/>
  <c r="D72" i="23"/>
  <c r="D71" i="23"/>
  <c r="D69" i="23"/>
  <c r="D68" i="23"/>
  <c r="D67" i="23"/>
  <c r="D66" i="23"/>
  <c r="D65" i="23"/>
  <c r="D64" i="23"/>
  <c r="D63" i="23"/>
  <c r="D61" i="23"/>
  <c r="D60" i="23"/>
  <c r="D59" i="23"/>
  <c r="D57" i="23"/>
  <c r="D56" i="23"/>
  <c r="D55" i="23"/>
  <c r="D53" i="23"/>
  <c r="D52" i="23"/>
  <c r="D51" i="23"/>
  <c r="D50" i="23"/>
  <c r="D49" i="23"/>
  <c r="D48" i="23"/>
  <c r="D47" i="23"/>
  <c r="D46" i="23"/>
  <c r="D45" i="23"/>
  <c r="D43" i="23"/>
  <c r="D42" i="23"/>
  <c r="D41" i="23"/>
  <c r="D40" i="23"/>
  <c r="D39" i="23"/>
  <c r="D38" i="23"/>
  <c r="D37" i="23"/>
  <c r="D36" i="23"/>
  <c r="D34" i="23"/>
  <c r="D33" i="23"/>
  <c r="D32" i="23"/>
  <c r="D31" i="23"/>
  <c r="D29" i="23"/>
  <c r="D28" i="23"/>
  <c r="D27" i="23"/>
  <c r="D25" i="23"/>
  <c r="D24" i="23"/>
  <c r="D23" i="23"/>
  <c r="I21" i="23"/>
  <c r="I20" i="23"/>
  <c r="D21" i="23"/>
  <c r="D20" i="23"/>
  <c r="D22" i="23" s="1"/>
  <c r="E22" i="23"/>
  <c r="F22" i="23"/>
  <c r="G22" i="23"/>
  <c r="H22" i="23"/>
  <c r="J22" i="23"/>
  <c r="K22" i="23"/>
  <c r="K13" i="23" s="1"/>
  <c r="L22" i="23"/>
  <c r="M22" i="23"/>
  <c r="N22" i="23"/>
  <c r="O22" i="23"/>
  <c r="P22" i="23"/>
  <c r="Q22" i="23"/>
  <c r="R22" i="23"/>
  <c r="S22" i="23"/>
  <c r="T22" i="23"/>
  <c r="U22" i="23"/>
  <c r="V22" i="23"/>
  <c r="W22" i="23"/>
  <c r="X22" i="23"/>
  <c r="Y22" i="23"/>
  <c r="Z22" i="23"/>
  <c r="AA22" i="23"/>
  <c r="O19" i="12"/>
  <c r="O87" i="12"/>
  <c r="O86" i="12"/>
  <c r="O85" i="12"/>
  <c r="O84" i="12"/>
  <c r="O83" i="12"/>
  <c r="O82" i="12"/>
  <c r="O81" i="12"/>
  <c r="O88" i="12" s="1"/>
  <c r="O80" i="12"/>
  <c r="G87" i="12"/>
  <c r="G86" i="12"/>
  <c r="G85" i="12"/>
  <c r="G84" i="12"/>
  <c r="G83" i="12"/>
  <c r="G82" i="12"/>
  <c r="G81" i="12"/>
  <c r="G80" i="12"/>
  <c r="O78" i="12"/>
  <c r="O77" i="12"/>
  <c r="O76" i="12"/>
  <c r="O75" i="12"/>
  <c r="G78" i="12"/>
  <c r="G77" i="12"/>
  <c r="G76" i="12"/>
  <c r="G75" i="12"/>
  <c r="O73" i="12"/>
  <c r="O72" i="12"/>
  <c r="O74" i="12" s="1"/>
  <c r="O17" i="12" s="1"/>
  <c r="O71" i="12"/>
  <c r="G73" i="12"/>
  <c r="G72" i="12"/>
  <c r="G71" i="12"/>
  <c r="O69" i="12"/>
  <c r="O68" i="12"/>
  <c r="O67" i="12"/>
  <c r="O66" i="12"/>
  <c r="O65" i="12"/>
  <c r="O64" i="12"/>
  <c r="O63" i="12"/>
  <c r="G69" i="12"/>
  <c r="G68" i="12"/>
  <c r="G67" i="12"/>
  <c r="G66" i="12"/>
  <c r="G65" i="12"/>
  <c r="G64" i="12"/>
  <c r="G63" i="12"/>
  <c r="O61" i="12"/>
  <c r="O60" i="12"/>
  <c r="O59" i="12"/>
  <c r="O62" i="12" s="1"/>
  <c r="G61" i="12"/>
  <c r="G60" i="12"/>
  <c r="G59" i="12"/>
  <c r="O57" i="12"/>
  <c r="O56" i="12"/>
  <c r="O55" i="12"/>
  <c r="G57" i="12"/>
  <c r="G56" i="12"/>
  <c r="G55" i="12"/>
  <c r="O53" i="12"/>
  <c r="O52" i="12"/>
  <c r="O51" i="12"/>
  <c r="O50" i="12"/>
  <c r="O49" i="12"/>
  <c r="O48" i="12"/>
  <c r="O47" i="12"/>
  <c r="O46" i="12"/>
  <c r="O45" i="12"/>
  <c r="G53" i="12"/>
  <c r="O43" i="12"/>
  <c r="O42" i="12"/>
  <c r="O41" i="12"/>
  <c r="O40" i="12"/>
  <c r="O39" i="12"/>
  <c r="O38" i="12"/>
  <c r="O37" i="12"/>
  <c r="O36" i="12"/>
  <c r="G43" i="12"/>
  <c r="G42" i="12"/>
  <c r="G41" i="12"/>
  <c r="G40" i="12"/>
  <c r="G39" i="12"/>
  <c r="G38" i="12"/>
  <c r="G37" i="12"/>
  <c r="G36" i="12"/>
  <c r="O31" i="12"/>
  <c r="O33" i="12"/>
  <c r="O34" i="12"/>
  <c r="O32" i="12"/>
  <c r="G34" i="12"/>
  <c r="G33" i="12"/>
  <c r="G32" i="12"/>
  <c r="G31" i="12"/>
  <c r="O28" i="12"/>
  <c r="O29" i="12"/>
  <c r="O27" i="12"/>
  <c r="G28" i="12"/>
  <c r="G29" i="12"/>
  <c r="O25" i="12"/>
  <c r="G27" i="12"/>
  <c r="O24" i="12"/>
  <c r="O23" i="12"/>
  <c r="G24" i="12"/>
  <c r="G25" i="12"/>
  <c r="G23" i="12"/>
  <c r="G26" i="12" s="1"/>
  <c r="O22" i="12"/>
  <c r="E22" i="12"/>
  <c r="F22" i="12"/>
  <c r="H22" i="12"/>
  <c r="I22" i="12"/>
  <c r="J22" i="12"/>
  <c r="K22" i="12"/>
  <c r="L22" i="12"/>
  <c r="M22" i="12"/>
  <c r="N22" i="12"/>
  <c r="P22" i="12"/>
  <c r="Q22" i="12"/>
  <c r="R22" i="12"/>
  <c r="S22" i="12"/>
  <c r="T22" i="12"/>
  <c r="U22" i="12"/>
  <c r="V22" i="12"/>
  <c r="D22" i="12"/>
  <c r="Y26" i="11"/>
  <c r="Y19" i="11"/>
  <c r="W26" i="11"/>
  <c r="W19" i="11"/>
  <c r="T26" i="11"/>
  <c r="T19" i="11"/>
  <c r="Q26" i="11"/>
  <c r="Q19" i="11"/>
  <c r="N26" i="11"/>
  <c r="N19" i="11"/>
  <c r="K26" i="11"/>
  <c r="G26" i="11"/>
  <c r="G19" i="11"/>
  <c r="K24" i="4"/>
  <c r="J24" i="4"/>
  <c r="I24" i="4"/>
  <c r="H24" i="4"/>
  <c r="G24" i="4"/>
  <c r="F24" i="4"/>
  <c r="E24" i="4" s="1"/>
  <c r="D24" i="4"/>
  <c r="K20" i="4"/>
  <c r="J20" i="4"/>
  <c r="I20" i="4"/>
  <c r="H20" i="4"/>
  <c r="G20" i="4"/>
  <c r="D20" i="4"/>
  <c r="E20" i="4" s="1"/>
  <c r="J55" i="21"/>
  <c r="I55" i="21"/>
  <c r="H55" i="21"/>
  <c r="G55" i="21"/>
  <c r="F55" i="21"/>
  <c r="E55" i="21"/>
  <c r="D55" i="21"/>
  <c r="C55" i="21"/>
  <c r="Y58" i="15"/>
  <c r="X58" i="15"/>
  <c r="W58" i="15"/>
  <c r="V58" i="15"/>
  <c r="U58" i="15"/>
  <c r="T58" i="15"/>
  <c r="S58" i="15"/>
  <c r="R58" i="15"/>
  <c r="Q58" i="15"/>
  <c r="P58" i="15"/>
  <c r="O58" i="15"/>
  <c r="N58" i="15"/>
  <c r="M58" i="15"/>
  <c r="J58" i="15"/>
  <c r="I58" i="15"/>
  <c r="H58" i="15"/>
  <c r="G58" i="15"/>
  <c r="F58" i="15"/>
  <c r="E58" i="15"/>
  <c r="D58" i="15"/>
  <c r="C58" i="15"/>
  <c r="AB58" i="14"/>
  <c r="AA58" i="14"/>
  <c r="Z58" i="14"/>
  <c r="Y58" i="14"/>
  <c r="X58" i="14"/>
  <c r="W58" i="14"/>
  <c r="V58" i="14"/>
  <c r="U58" i="14"/>
  <c r="T58" i="14"/>
  <c r="S58" i="14"/>
  <c r="R58" i="14"/>
  <c r="Q58" i="14"/>
  <c r="O58" i="14"/>
  <c r="O16" i="14" s="1"/>
  <c r="O11" i="14" s="1"/>
  <c r="N58" i="14"/>
  <c r="M58" i="14"/>
  <c r="L58" i="14"/>
  <c r="K58" i="14"/>
  <c r="K16" i="14" s="1"/>
  <c r="K11" i="14" s="1"/>
  <c r="J58" i="14"/>
  <c r="H58" i="14"/>
  <c r="G58" i="14"/>
  <c r="F58" i="14"/>
  <c r="E58" i="14"/>
  <c r="D58" i="14"/>
  <c r="C58" i="14"/>
  <c r="V58" i="12"/>
  <c r="U58" i="12"/>
  <c r="T58" i="12"/>
  <c r="S58" i="12"/>
  <c r="R58" i="12"/>
  <c r="Q58" i="12"/>
  <c r="P58" i="12"/>
  <c r="N58" i="12"/>
  <c r="M58" i="12"/>
  <c r="L58" i="12"/>
  <c r="K58" i="12"/>
  <c r="J58" i="12"/>
  <c r="I58" i="12"/>
  <c r="H58" i="12"/>
  <c r="F58" i="12"/>
  <c r="E58" i="12"/>
  <c r="D58" i="12"/>
  <c r="E62" i="12"/>
  <c r="E54" i="12"/>
  <c r="E15" i="12"/>
  <c r="D62" i="12"/>
  <c r="D70" i="12"/>
  <c r="D16" i="12" s="1"/>
  <c r="E70" i="12"/>
  <c r="D74" i="12"/>
  <c r="D17" i="12" s="1"/>
  <c r="E74" i="12"/>
  <c r="E17" i="12"/>
  <c r="D57" i="4"/>
  <c r="K57" i="4"/>
  <c r="J57" i="4"/>
  <c r="I57" i="4"/>
  <c r="H57" i="4"/>
  <c r="G57" i="4"/>
  <c r="F57" i="4"/>
  <c r="Y32" i="11"/>
  <c r="W32" i="11"/>
  <c r="T32" i="11"/>
  <c r="Q32" i="11"/>
  <c r="N32" i="11"/>
  <c r="K32" i="11"/>
  <c r="G32" i="11"/>
  <c r="J85" i="21"/>
  <c r="I85" i="21"/>
  <c r="H85" i="21"/>
  <c r="G85" i="21"/>
  <c r="F85" i="21"/>
  <c r="E85" i="21"/>
  <c r="D85" i="21"/>
  <c r="C85" i="21"/>
  <c r="C14" i="21" s="1"/>
  <c r="C8" i="21" s="1"/>
  <c r="Y88" i="15"/>
  <c r="X88" i="15"/>
  <c r="W88" i="15"/>
  <c r="V88" i="15"/>
  <c r="U88" i="15"/>
  <c r="T88" i="15"/>
  <c r="S88" i="15"/>
  <c r="R88" i="15"/>
  <c r="Q88" i="15"/>
  <c r="P88" i="15"/>
  <c r="O88" i="15"/>
  <c r="N88" i="15"/>
  <c r="N17" i="15" s="1"/>
  <c r="M88" i="15"/>
  <c r="L88" i="15"/>
  <c r="K88" i="15"/>
  <c r="K17" i="15"/>
  <c r="J88" i="15"/>
  <c r="I88" i="15"/>
  <c r="H88" i="15"/>
  <c r="G88" i="15"/>
  <c r="F88" i="15"/>
  <c r="E88" i="15"/>
  <c r="D88" i="15"/>
  <c r="AB88" i="14"/>
  <c r="AA88" i="14"/>
  <c r="Z88" i="14"/>
  <c r="Y88" i="14"/>
  <c r="X88" i="14"/>
  <c r="W88" i="14"/>
  <c r="V88" i="14"/>
  <c r="U88" i="14"/>
  <c r="T88" i="14"/>
  <c r="S88" i="14"/>
  <c r="R88" i="14"/>
  <c r="Q88" i="14"/>
  <c r="M18" i="14"/>
  <c r="L18" i="14"/>
  <c r="H88" i="14"/>
  <c r="G88" i="14"/>
  <c r="F88" i="14"/>
  <c r="E88" i="14"/>
  <c r="D88" i="14"/>
  <c r="AA88" i="23"/>
  <c r="Z88" i="23"/>
  <c r="Y88" i="23"/>
  <c r="X88" i="23"/>
  <c r="W88" i="23"/>
  <c r="V88" i="23"/>
  <c r="U88" i="23"/>
  <c r="T88" i="23"/>
  <c r="S88" i="23"/>
  <c r="R88" i="23"/>
  <c r="Q88" i="23"/>
  <c r="P88" i="23"/>
  <c r="O88" i="23"/>
  <c r="N88" i="23"/>
  <c r="M88" i="23"/>
  <c r="M18" i="23" s="1"/>
  <c r="M12" i="23" s="1"/>
  <c r="L88" i="23"/>
  <c r="L18" i="23" s="1"/>
  <c r="L12" i="23" s="1"/>
  <c r="K88" i="23"/>
  <c r="J88" i="23"/>
  <c r="H88" i="23"/>
  <c r="G88" i="23"/>
  <c r="F88" i="23"/>
  <c r="V88" i="12"/>
  <c r="U88" i="12"/>
  <c r="T88" i="12"/>
  <c r="S88" i="12"/>
  <c r="R88" i="12"/>
  <c r="Q88" i="12"/>
  <c r="P88" i="12"/>
  <c r="P18" i="12" s="1"/>
  <c r="N88" i="12"/>
  <c r="M88" i="12"/>
  <c r="L88" i="12"/>
  <c r="K88" i="12"/>
  <c r="J88" i="12"/>
  <c r="I88" i="12"/>
  <c r="H88" i="12"/>
  <c r="F88" i="12"/>
  <c r="E88" i="12"/>
  <c r="D88" i="12"/>
  <c r="T31" i="11"/>
  <c r="Q31" i="11"/>
  <c r="N31" i="11"/>
  <c r="K31" i="11"/>
  <c r="G31" i="11"/>
  <c r="J76" i="21"/>
  <c r="I76" i="21"/>
  <c r="I14" i="21" s="1"/>
  <c r="H76" i="21"/>
  <c r="H14" i="21" s="1"/>
  <c r="G76" i="21"/>
  <c r="G14" i="21" s="1"/>
  <c r="F76" i="21"/>
  <c r="F14" i="21"/>
  <c r="E76" i="21"/>
  <c r="E14" i="21" s="1"/>
  <c r="D76" i="21"/>
  <c r="C76" i="21"/>
  <c r="Y79" i="15"/>
  <c r="V79" i="15"/>
  <c r="U79" i="15"/>
  <c r="S79" i="15"/>
  <c r="R79" i="15"/>
  <c r="Q79" i="15"/>
  <c r="M79" i="15"/>
  <c r="J79" i="15"/>
  <c r="J17" i="15" s="1"/>
  <c r="I79" i="15"/>
  <c r="G79" i="15"/>
  <c r="F79" i="15"/>
  <c r="E79" i="15"/>
  <c r="E17" i="15" s="1"/>
  <c r="D79" i="15"/>
  <c r="AB79" i="14"/>
  <c r="AA79" i="14"/>
  <c r="Z79" i="14"/>
  <c r="X79" i="14"/>
  <c r="W79" i="14"/>
  <c r="V79" i="14"/>
  <c r="U79" i="14"/>
  <c r="T79" i="14"/>
  <c r="T18" i="14" s="1"/>
  <c r="S79" i="14"/>
  <c r="R79" i="14"/>
  <c r="Q79" i="14"/>
  <c r="N18" i="14"/>
  <c r="K18" i="14"/>
  <c r="H79" i="14"/>
  <c r="G79" i="14"/>
  <c r="F79" i="14"/>
  <c r="E79" i="14"/>
  <c r="D79" i="14"/>
  <c r="AA79" i="23"/>
  <c r="AA18" i="23" s="1"/>
  <c r="Z79" i="23"/>
  <c r="Y79" i="23"/>
  <c r="X79" i="23"/>
  <c r="W79" i="23"/>
  <c r="W18" i="23" s="1"/>
  <c r="W12" i="23" s="1"/>
  <c r="V79" i="23"/>
  <c r="U79" i="23"/>
  <c r="T79" i="23"/>
  <c r="S79" i="23"/>
  <c r="S18" i="23" s="1"/>
  <c r="R79" i="23"/>
  <c r="Q79" i="23"/>
  <c r="P79" i="23"/>
  <c r="O79" i="23"/>
  <c r="N79" i="23"/>
  <c r="N18" i="23" s="1"/>
  <c r="M79" i="23"/>
  <c r="L79" i="23"/>
  <c r="K79" i="23"/>
  <c r="K18" i="23" s="1"/>
  <c r="K12" i="23" s="1"/>
  <c r="J79" i="23"/>
  <c r="J18" i="23" s="1"/>
  <c r="H79" i="23"/>
  <c r="G79" i="23"/>
  <c r="F79" i="23"/>
  <c r="E79" i="23"/>
  <c r="V79" i="12"/>
  <c r="V18" i="12" s="1"/>
  <c r="U79" i="12"/>
  <c r="T79" i="12"/>
  <c r="S79" i="12"/>
  <c r="S18" i="12" s="1"/>
  <c r="R79" i="12"/>
  <c r="R18" i="12" s="1"/>
  <c r="Q79" i="12"/>
  <c r="P79" i="12"/>
  <c r="N79" i="12"/>
  <c r="M79" i="12"/>
  <c r="L79" i="12"/>
  <c r="K79" i="12"/>
  <c r="J79" i="12"/>
  <c r="J18" i="12" s="1"/>
  <c r="I79" i="12"/>
  <c r="H79" i="12"/>
  <c r="F79" i="12"/>
  <c r="E79" i="12"/>
  <c r="E18" i="12" s="1"/>
  <c r="D79" i="12"/>
  <c r="W30" i="11"/>
  <c r="T30" i="11"/>
  <c r="Q30" i="11"/>
  <c r="N30" i="11"/>
  <c r="K30" i="11"/>
  <c r="G30" i="11"/>
  <c r="J71" i="21"/>
  <c r="I71" i="21"/>
  <c r="I13" i="21" s="1"/>
  <c r="H71" i="21"/>
  <c r="G71" i="21"/>
  <c r="G13" i="21"/>
  <c r="F71" i="21"/>
  <c r="F13" i="21" s="1"/>
  <c r="E71" i="21"/>
  <c r="E13" i="21" s="1"/>
  <c r="D71" i="21"/>
  <c r="D13" i="21" s="1"/>
  <c r="C71" i="21"/>
  <c r="C13" i="21"/>
  <c r="Y74" i="15"/>
  <c r="X74" i="15"/>
  <c r="X16" i="15" s="1"/>
  <c r="W74" i="15"/>
  <c r="W16" i="15"/>
  <c r="V74" i="15"/>
  <c r="V16" i="15" s="1"/>
  <c r="U74" i="15"/>
  <c r="U16" i="15" s="1"/>
  <c r="T74" i="15"/>
  <c r="T16" i="15" s="1"/>
  <c r="S74" i="15"/>
  <c r="R74" i="15"/>
  <c r="R16" i="15" s="1"/>
  <c r="Q74" i="15"/>
  <c r="Q16" i="15" s="1"/>
  <c r="P74" i="15"/>
  <c r="P16" i="15" s="1"/>
  <c r="O74" i="15"/>
  <c r="O16" i="15" s="1"/>
  <c r="N74" i="15"/>
  <c r="N16" i="15" s="1"/>
  <c r="M74" i="15"/>
  <c r="L74" i="15"/>
  <c r="L16" i="15" s="1"/>
  <c r="K74" i="15"/>
  <c r="K16" i="15" s="1"/>
  <c r="J74" i="15"/>
  <c r="I74" i="15"/>
  <c r="I16" i="15" s="1"/>
  <c r="H74" i="15"/>
  <c r="H16" i="15" s="1"/>
  <c r="G74" i="15"/>
  <c r="G16" i="15" s="1"/>
  <c r="F74" i="15"/>
  <c r="E74" i="15"/>
  <c r="E16" i="15" s="1"/>
  <c r="D74" i="15"/>
  <c r="D16" i="15" s="1"/>
  <c r="C74" i="15"/>
  <c r="AB74" i="14"/>
  <c r="AB17" i="14" s="1"/>
  <c r="AA74" i="14"/>
  <c r="AA17" i="14" s="1"/>
  <c r="Z74" i="14"/>
  <c r="Z17" i="14" s="1"/>
  <c r="Y74" i="14"/>
  <c r="Y17" i="14" s="1"/>
  <c r="X74" i="14"/>
  <c r="X17" i="14" s="1"/>
  <c r="W74" i="14"/>
  <c r="V74" i="14"/>
  <c r="V17" i="14" s="1"/>
  <c r="U74" i="14"/>
  <c r="U17" i="14" s="1"/>
  <c r="T74" i="14"/>
  <c r="S74" i="14"/>
  <c r="R74" i="14"/>
  <c r="R17" i="14" s="1"/>
  <c r="Q74" i="14"/>
  <c r="O17" i="14"/>
  <c r="M17" i="14"/>
  <c r="L17" i="14"/>
  <c r="K17" i="14"/>
  <c r="H74" i="14"/>
  <c r="H17" i="14" s="1"/>
  <c r="G74" i="14"/>
  <c r="G17" i="14" s="1"/>
  <c r="F74" i="14"/>
  <c r="E74" i="14"/>
  <c r="E17" i="14" s="1"/>
  <c r="D74" i="14"/>
  <c r="D17" i="14" s="1"/>
  <c r="C74" i="14"/>
  <c r="C17" i="14" s="1"/>
  <c r="AA74" i="23"/>
  <c r="AA17" i="23"/>
  <c r="Z74" i="23"/>
  <c r="Z17" i="23" s="1"/>
  <c r="Y74" i="23"/>
  <c r="Y17" i="23"/>
  <c r="X74" i="23"/>
  <c r="X17" i="23" s="1"/>
  <c r="W74" i="23"/>
  <c r="V74" i="23"/>
  <c r="V17" i="23" s="1"/>
  <c r="U74" i="23"/>
  <c r="U17" i="23" s="1"/>
  <c r="T74" i="23"/>
  <c r="T17" i="23"/>
  <c r="S74" i="23"/>
  <c r="S17" i="23" s="1"/>
  <c r="R74" i="23"/>
  <c r="R17" i="23" s="1"/>
  <c r="Q74" i="23"/>
  <c r="Q17" i="23"/>
  <c r="P74" i="23"/>
  <c r="P17" i="23" s="1"/>
  <c r="O74" i="23"/>
  <c r="O17" i="23"/>
  <c r="N74" i="23"/>
  <c r="N17" i="23" s="1"/>
  <c r="M74" i="23"/>
  <c r="M17" i="23"/>
  <c r="L74" i="23"/>
  <c r="K74" i="23"/>
  <c r="K17" i="23" s="1"/>
  <c r="J74" i="23"/>
  <c r="J17" i="23" s="1"/>
  <c r="H74" i="23"/>
  <c r="H17" i="23" s="1"/>
  <c r="G74" i="23"/>
  <c r="G17" i="23" s="1"/>
  <c r="F74" i="23"/>
  <c r="E74" i="23"/>
  <c r="E17" i="23" s="1"/>
  <c r="V74" i="12"/>
  <c r="V17" i="12" s="1"/>
  <c r="U74" i="12"/>
  <c r="U17" i="12" s="1"/>
  <c r="T74" i="12"/>
  <c r="T17" i="12" s="1"/>
  <c r="S74" i="12"/>
  <c r="S17" i="12" s="1"/>
  <c r="R74" i="12"/>
  <c r="R17" i="12" s="1"/>
  <c r="Q74" i="12"/>
  <c r="Q17" i="12" s="1"/>
  <c r="P74" i="12"/>
  <c r="P17" i="12" s="1"/>
  <c r="N74" i="12"/>
  <c r="M74" i="12"/>
  <c r="M17" i="12" s="1"/>
  <c r="L74" i="12"/>
  <c r="K74" i="12"/>
  <c r="K17" i="12" s="1"/>
  <c r="J74" i="12"/>
  <c r="I74" i="12"/>
  <c r="I17" i="12" s="1"/>
  <c r="H74" i="12"/>
  <c r="H17" i="12" s="1"/>
  <c r="F74" i="12"/>
  <c r="F17" i="12" s="1"/>
  <c r="Y29" i="11"/>
  <c r="W29" i="11"/>
  <c r="T29" i="11"/>
  <c r="Q29" i="11"/>
  <c r="N29" i="11"/>
  <c r="K29" i="11"/>
  <c r="G29" i="11"/>
  <c r="K73" i="4"/>
  <c r="K15" i="4" s="1"/>
  <c r="J73" i="4"/>
  <c r="J15" i="4" s="1"/>
  <c r="I73" i="4"/>
  <c r="I15" i="4" s="1"/>
  <c r="H73" i="4"/>
  <c r="G73" i="4"/>
  <c r="G15" i="4" s="1"/>
  <c r="F73" i="4"/>
  <c r="D73" i="4"/>
  <c r="D15" i="4" s="1"/>
  <c r="Y70" i="15"/>
  <c r="X70" i="15"/>
  <c r="W70" i="15"/>
  <c r="V70" i="15"/>
  <c r="U70" i="15"/>
  <c r="T70" i="15"/>
  <c r="S70" i="15"/>
  <c r="R70" i="15"/>
  <c r="Q70" i="15"/>
  <c r="P70" i="15"/>
  <c r="O70" i="15"/>
  <c r="O15" i="15" s="1"/>
  <c r="O10" i="15" s="1"/>
  <c r="N70" i="15"/>
  <c r="M70" i="15"/>
  <c r="L70" i="15"/>
  <c r="K70" i="15"/>
  <c r="K15" i="15" s="1"/>
  <c r="K10" i="15" s="1"/>
  <c r="J70" i="15"/>
  <c r="I70" i="15"/>
  <c r="H70" i="15"/>
  <c r="G70" i="15"/>
  <c r="F70" i="15"/>
  <c r="E70" i="15"/>
  <c r="D70" i="15"/>
  <c r="C70" i="15"/>
  <c r="AA70" i="23"/>
  <c r="Z70" i="23"/>
  <c r="Y70" i="23"/>
  <c r="X70" i="23"/>
  <c r="W70" i="23"/>
  <c r="W16" i="23" s="1"/>
  <c r="V70" i="23"/>
  <c r="U70" i="23"/>
  <c r="T70" i="23"/>
  <c r="S70" i="23"/>
  <c r="R70" i="23"/>
  <c r="Q70" i="23"/>
  <c r="P70" i="23"/>
  <c r="O70" i="23"/>
  <c r="N70" i="23"/>
  <c r="M70" i="23"/>
  <c r="L70" i="23"/>
  <c r="K70" i="23"/>
  <c r="J70" i="23"/>
  <c r="J16" i="23" s="1"/>
  <c r="H70" i="23"/>
  <c r="G70" i="23"/>
  <c r="F70" i="23"/>
  <c r="E70" i="23"/>
  <c r="V70" i="12"/>
  <c r="U70" i="12"/>
  <c r="T70" i="12"/>
  <c r="S70" i="12"/>
  <c r="R70" i="12"/>
  <c r="Q70" i="12"/>
  <c r="P70" i="12"/>
  <c r="N70" i="12"/>
  <c r="M70" i="12"/>
  <c r="L70" i="12"/>
  <c r="K70" i="12"/>
  <c r="J70" i="12"/>
  <c r="I70" i="12"/>
  <c r="H70" i="12"/>
  <c r="F70" i="12"/>
  <c r="Y28" i="11"/>
  <c r="W28" i="11"/>
  <c r="T28" i="11"/>
  <c r="Q28" i="11"/>
  <c r="N28" i="11"/>
  <c r="K28" i="11"/>
  <c r="G28" i="11"/>
  <c r="K69" i="4"/>
  <c r="J69" i="4"/>
  <c r="I69" i="4"/>
  <c r="H69" i="4"/>
  <c r="G69" i="4"/>
  <c r="F69" i="4"/>
  <c r="D69" i="4"/>
  <c r="AB70" i="14"/>
  <c r="AA70" i="14"/>
  <c r="AA16" i="14" s="1"/>
  <c r="AA11" i="14" s="1"/>
  <c r="Z70" i="14"/>
  <c r="Y70" i="14"/>
  <c r="X70" i="14"/>
  <c r="W70" i="14"/>
  <c r="W16" i="14" s="1"/>
  <c r="V70" i="14"/>
  <c r="U70" i="14"/>
  <c r="T70" i="14"/>
  <c r="S70" i="14"/>
  <c r="R70" i="14"/>
  <c r="Q70" i="14"/>
  <c r="H70" i="14"/>
  <c r="G70" i="14"/>
  <c r="F70" i="14"/>
  <c r="E70" i="14"/>
  <c r="D70" i="14"/>
  <c r="C70" i="14"/>
  <c r="AB62" i="14"/>
  <c r="AA62" i="14"/>
  <c r="Z62" i="14"/>
  <c r="Y62" i="14"/>
  <c r="X62" i="14"/>
  <c r="W62" i="14"/>
  <c r="V62" i="14"/>
  <c r="U62" i="14"/>
  <c r="T62" i="14"/>
  <c r="S62" i="14"/>
  <c r="R62" i="14"/>
  <c r="Q62" i="14"/>
  <c r="O62" i="14"/>
  <c r="N62" i="14"/>
  <c r="M62" i="14"/>
  <c r="M16" i="14" s="1"/>
  <c r="M11" i="14" s="1"/>
  <c r="L62" i="14"/>
  <c r="K62" i="14"/>
  <c r="J62" i="14"/>
  <c r="H62" i="14"/>
  <c r="H16" i="14" s="1"/>
  <c r="G62" i="14"/>
  <c r="F62" i="14"/>
  <c r="E62" i="14"/>
  <c r="D62" i="14"/>
  <c r="C62" i="14"/>
  <c r="AA62" i="23"/>
  <c r="Z62" i="23"/>
  <c r="Z16" i="23"/>
  <c r="Y62" i="23"/>
  <c r="X62" i="23"/>
  <c r="W62" i="23"/>
  <c r="V62" i="23"/>
  <c r="U62" i="23"/>
  <c r="T62" i="23"/>
  <c r="S62" i="23"/>
  <c r="R62" i="23"/>
  <c r="R16" i="23" s="1"/>
  <c r="Q62" i="23"/>
  <c r="P62" i="23"/>
  <c r="O62" i="23"/>
  <c r="N62" i="23"/>
  <c r="M62" i="23"/>
  <c r="L62" i="23"/>
  <c r="K62" i="23"/>
  <c r="J62" i="23"/>
  <c r="H62" i="23"/>
  <c r="G62" i="23"/>
  <c r="F62" i="23"/>
  <c r="E62" i="23"/>
  <c r="D62" i="23"/>
  <c r="V62" i="12"/>
  <c r="U62" i="12"/>
  <c r="T62" i="12"/>
  <c r="T16" i="12" s="1"/>
  <c r="T11" i="12" s="1"/>
  <c r="S62" i="12"/>
  <c r="R62" i="12"/>
  <c r="R16" i="12" s="1"/>
  <c r="R11" i="12" s="1"/>
  <c r="Q62" i="12"/>
  <c r="Q16" i="12" s="1"/>
  <c r="Q11" i="12" s="1"/>
  <c r="P62" i="12"/>
  <c r="P16" i="12" s="1"/>
  <c r="P11" i="12" s="1"/>
  <c r="N62" i="12"/>
  <c r="M62" i="12"/>
  <c r="L62" i="12"/>
  <c r="K62" i="12"/>
  <c r="J62" i="12"/>
  <c r="I62" i="12"/>
  <c r="I16" i="12" s="1"/>
  <c r="I11" i="12" s="1"/>
  <c r="H62" i="12"/>
  <c r="F62" i="12"/>
  <c r="F16" i="12" s="1"/>
  <c r="J59" i="21"/>
  <c r="I59" i="21"/>
  <c r="H59" i="21"/>
  <c r="G59" i="21"/>
  <c r="F59" i="21"/>
  <c r="E59" i="21"/>
  <c r="D59" i="21"/>
  <c r="C59" i="21"/>
  <c r="Y62" i="15"/>
  <c r="Y15" i="15" s="1"/>
  <c r="X62" i="15"/>
  <c r="W62" i="15"/>
  <c r="V62" i="15"/>
  <c r="V15" i="15" s="1"/>
  <c r="U62" i="15"/>
  <c r="T62" i="15"/>
  <c r="T15" i="15" s="1"/>
  <c r="T10" i="15" s="1"/>
  <c r="S62" i="15"/>
  <c r="R62" i="15"/>
  <c r="R15" i="15" s="1"/>
  <c r="Q62" i="15"/>
  <c r="P62" i="15"/>
  <c r="P15" i="15" s="1"/>
  <c r="P10" i="15" s="1"/>
  <c r="O62" i="15"/>
  <c r="N62" i="15"/>
  <c r="N15" i="15" s="1"/>
  <c r="M62" i="15"/>
  <c r="L62" i="15"/>
  <c r="L15" i="15" s="1"/>
  <c r="L10" i="15" s="1"/>
  <c r="K62" i="15"/>
  <c r="J62" i="15"/>
  <c r="I62" i="15"/>
  <c r="I15" i="15" s="1"/>
  <c r="I10" i="15" s="1"/>
  <c r="H62" i="15"/>
  <c r="H15" i="15" s="1"/>
  <c r="G62" i="15"/>
  <c r="F62" i="15"/>
  <c r="E62" i="15"/>
  <c r="E15" i="15" s="1"/>
  <c r="E10" i="15" s="1"/>
  <c r="D62" i="15"/>
  <c r="C62" i="15"/>
  <c r="Y27" i="11"/>
  <c r="W27" i="11"/>
  <c r="T27" i="11"/>
  <c r="Q27" i="11"/>
  <c r="N27" i="11"/>
  <c r="K27" i="11"/>
  <c r="G27" i="11"/>
  <c r="K61" i="4"/>
  <c r="J61" i="4"/>
  <c r="I61" i="4"/>
  <c r="I14" i="4" s="1"/>
  <c r="H61" i="4"/>
  <c r="G61" i="4"/>
  <c r="F61" i="4"/>
  <c r="D61" i="4"/>
  <c r="J51" i="21"/>
  <c r="J11" i="21" s="1"/>
  <c r="I51" i="21"/>
  <c r="I11" i="21" s="1"/>
  <c r="H51" i="21"/>
  <c r="G51" i="21"/>
  <c r="G11" i="21" s="1"/>
  <c r="F51" i="21"/>
  <c r="F11" i="21" s="1"/>
  <c r="E51" i="21"/>
  <c r="E11" i="21"/>
  <c r="D51" i="21"/>
  <c r="D11" i="21" s="1"/>
  <c r="C51" i="21"/>
  <c r="C11" i="21" s="1"/>
  <c r="Y54" i="15"/>
  <c r="Y14" i="15" s="1"/>
  <c r="X54" i="15"/>
  <c r="W54" i="15"/>
  <c r="W14" i="15" s="1"/>
  <c r="V54" i="15"/>
  <c r="V14" i="15" s="1"/>
  <c r="U54" i="15"/>
  <c r="U14" i="15" s="1"/>
  <c r="T54" i="15"/>
  <c r="S54" i="15"/>
  <c r="R54" i="15"/>
  <c r="R14" i="15" s="1"/>
  <c r="Q54" i="15"/>
  <c r="Q14" i="15" s="1"/>
  <c r="P54" i="15"/>
  <c r="O54" i="15"/>
  <c r="O14" i="15" s="1"/>
  <c r="N54" i="15"/>
  <c r="N14" i="15" s="1"/>
  <c r="M54" i="15"/>
  <c r="M14" i="15" s="1"/>
  <c r="L54" i="15"/>
  <c r="L14" i="15" s="1"/>
  <c r="K54" i="15"/>
  <c r="K14" i="15" s="1"/>
  <c r="J54" i="15"/>
  <c r="I54" i="15"/>
  <c r="I14" i="15" s="1"/>
  <c r="H54" i="15"/>
  <c r="H14" i="15" s="1"/>
  <c r="G54" i="15"/>
  <c r="G14" i="15" s="1"/>
  <c r="F54" i="15"/>
  <c r="F14" i="15" s="1"/>
  <c r="E54" i="15"/>
  <c r="E14" i="15" s="1"/>
  <c r="D54" i="15"/>
  <c r="C54" i="15"/>
  <c r="C14" i="15" s="1"/>
  <c r="AB54" i="14"/>
  <c r="AB15" i="14" s="1"/>
  <c r="AA54" i="14"/>
  <c r="AA15" i="14" s="1"/>
  <c r="Z54" i="14"/>
  <c r="Z15" i="14"/>
  <c r="Y54" i="14"/>
  <c r="Y15" i="14"/>
  <c r="X54" i="14"/>
  <c r="W54" i="14"/>
  <c r="W15" i="14" s="1"/>
  <c r="V54" i="14"/>
  <c r="V15" i="14"/>
  <c r="U54" i="14"/>
  <c r="U15" i="14"/>
  <c r="T54" i="14"/>
  <c r="S54" i="14"/>
  <c r="S15" i="14" s="1"/>
  <c r="R54" i="14"/>
  <c r="R15" i="14" s="1"/>
  <c r="Q54" i="14"/>
  <c r="Q15" i="14" s="1"/>
  <c r="O54" i="14"/>
  <c r="O15" i="14" s="1"/>
  <c r="N54" i="14"/>
  <c r="N15" i="14" s="1"/>
  <c r="M54" i="14"/>
  <c r="L54" i="14"/>
  <c r="L15" i="14" s="1"/>
  <c r="K54" i="14"/>
  <c r="K15" i="14" s="1"/>
  <c r="J54" i="14"/>
  <c r="J15" i="14" s="1"/>
  <c r="H54" i="14"/>
  <c r="H15" i="14" s="1"/>
  <c r="G54" i="14"/>
  <c r="G15" i="14"/>
  <c r="F54" i="14"/>
  <c r="F15" i="14" s="1"/>
  <c r="E54" i="14"/>
  <c r="E15" i="14" s="1"/>
  <c r="D54" i="14"/>
  <c r="D15" i="14"/>
  <c r="C54" i="14"/>
  <c r="C15" i="14" s="1"/>
  <c r="AA54" i="23"/>
  <c r="AA15" i="23" s="1"/>
  <c r="Z54" i="23"/>
  <c r="Y54" i="23"/>
  <c r="X54" i="23"/>
  <c r="X15" i="23" s="1"/>
  <c r="W54" i="23"/>
  <c r="W15" i="23" s="1"/>
  <c r="V54" i="23"/>
  <c r="V15" i="23" s="1"/>
  <c r="U54" i="23"/>
  <c r="T54" i="23"/>
  <c r="T15" i="23" s="1"/>
  <c r="S54" i="23"/>
  <c r="S15" i="23" s="1"/>
  <c r="R54" i="23"/>
  <c r="R15" i="23" s="1"/>
  <c r="Q54" i="23"/>
  <c r="P54" i="23"/>
  <c r="P15" i="23" s="1"/>
  <c r="O54" i="23"/>
  <c r="O15" i="23" s="1"/>
  <c r="N54" i="23"/>
  <c r="M54" i="23"/>
  <c r="M15" i="23" s="1"/>
  <c r="L54" i="23"/>
  <c r="L15" i="23"/>
  <c r="K54" i="23"/>
  <c r="K15" i="23" s="1"/>
  <c r="J54" i="23"/>
  <c r="J15" i="23"/>
  <c r="H54" i="23"/>
  <c r="H15" i="23" s="1"/>
  <c r="G54" i="23"/>
  <c r="F54" i="23"/>
  <c r="F15" i="23" s="1"/>
  <c r="E54" i="23"/>
  <c r="E15" i="23" s="1"/>
  <c r="V54" i="12"/>
  <c r="V15" i="12" s="1"/>
  <c r="U54" i="12"/>
  <c r="U15" i="12" s="1"/>
  <c r="T54" i="12"/>
  <c r="T15" i="12" s="1"/>
  <c r="S54" i="12"/>
  <c r="S15" i="12" s="1"/>
  <c r="R54" i="12"/>
  <c r="Q54" i="12"/>
  <c r="Q15" i="12"/>
  <c r="P54" i="12"/>
  <c r="P15" i="12" s="1"/>
  <c r="N54" i="12"/>
  <c r="M54" i="12"/>
  <c r="M15" i="12" s="1"/>
  <c r="L54" i="12"/>
  <c r="L15" i="12" s="1"/>
  <c r="K54" i="12"/>
  <c r="K15" i="12" s="1"/>
  <c r="J54" i="12"/>
  <c r="J15" i="12" s="1"/>
  <c r="I54" i="12"/>
  <c r="I15" i="12"/>
  <c r="H54" i="12"/>
  <c r="F54" i="12"/>
  <c r="D54" i="12"/>
  <c r="D15" i="12" s="1"/>
  <c r="Y25" i="11"/>
  <c r="W25" i="11"/>
  <c r="T25" i="11"/>
  <c r="Q25" i="11"/>
  <c r="N25" i="11"/>
  <c r="K25" i="11"/>
  <c r="G25" i="11"/>
  <c r="K53" i="4"/>
  <c r="K13" i="4" s="1"/>
  <c r="J53" i="4"/>
  <c r="J13" i="4" s="1"/>
  <c r="I53" i="4"/>
  <c r="I13" i="4" s="1"/>
  <c r="H53" i="4"/>
  <c r="H13" i="4" s="1"/>
  <c r="G53" i="4"/>
  <c r="F53" i="4"/>
  <c r="F13" i="4" s="1"/>
  <c r="D53" i="4"/>
  <c r="D13" i="4" s="1"/>
  <c r="J41" i="21"/>
  <c r="I41" i="21"/>
  <c r="H41" i="21"/>
  <c r="G41" i="21"/>
  <c r="F41" i="21"/>
  <c r="E41" i="21"/>
  <c r="D41" i="21"/>
  <c r="C41" i="21"/>
  <c r="Y43" i="15"/>
  <c r="X43" i="15"/>
  <c r="W43" i="15"/>
  <c r="V43" i="15"/>
  <c r="U43" i="15"/>
  <c r="T43" i="15"/>
  <c r="S43" i="15"/>
  <c r="R43" i="15"/>
  <c r="Q43" i="15"/>
  <c r="P43" i="15"/>
  <c r="O43" i="15"/>
  <c r="N43" i="15"/>
  <c r="M43" i="15"/>
  <c r="L43" i="15"/>
  <c r="K43" i="15"/>
  <c r="J43" i="15"/>
  <c r="I43" i="15"/>
  <c r="H43" i="15"/>
  <c r="G43" i="15"/>
  <c r="F43" i="15"/>
  <c r="E43" i="15"/>
  <c r="D43" i="15"/>
  <c r="C43" i="15"/>
  <c r="AB44" i="14"/>
  <c r="AB14" i="14" s="1"/>
  <c r="AA44" i="14"/>
  <c r="Z44" i="14"/>
  <c r="Y44" i="14"/>
  <c r="X44" i="14"/>
  <c r="W44" i="14"/>
  <c r="V44" i="14"/>
  <c r="U44" i="14"/>
  <c r="T44" i="14"/>
  <c r="S44" i="14"/>
  <c r="R44" i="14"/>
  <c r="Q44" i="14"/>
  <c r="Q14" i="14" s="1"/>
  <c r="O44" i="14"/>
  <c r="N44" i="14"/>
  <c r="M44" i="14"/>
  <c r="M14" i="14" s="1"/>
  <c r="L44" i="14"/>
  <c r="K44" i="14"/>
  <c r="J44" i="14"/>
  <c r="H44" i="14"/>
  <c r="G44" i="14"/>
  <c r="G14" i="14" s="1"/>
  <c r="F44" i="14"/>
  <c r="C44" i="14"/>
  <c r="D44" i="14"/>
  <c r="E44" i="14"/>
  <c r="AA44" i="23"/>
  <c r="Z44" i="23"/>
  <c r="Y44" i="23"/>
  <c r="X44" i="23"/>
  <c r="W44" i="23"/>
  <c r="V44" i="23"/>
  <c r="U44" i="23"/>
  <c r="U14" i="23"/>
  <c r="T44" i="23"/>
  <c r="S44" i="23"/>
  <c r="R44" i="23"/>
  <c r="Q44" i="23"/>
  <c r="P44" i="23"/>
  <c r="O44" i="23"/>
  <c r="N44" i="23"/>
  <c r="M44" i="23"/>
  <c r="M14" i="23" s="1"/>
  <c r="L44" i="23"/>
  <c r="K44" i="23"/>
  <c r="J44" i="23"/>
  <c r="H44" i="23"/>
  <c r="G44" i="23"/>
  <c r="F44" i="23"/>
  <c r="E44" i="23"/>
  <c r="V44" i="12"/>
  <c r="U44" i="12"/>
  <c r="T44" i="12"/>
  <c r="S44" i="12"/>
  <c r="R44" i="12"/>
  <c r="Q44" i="12"/>
  <c r="P44" i="12"/>
  <c r="N44" i="12"/>
  <c r="M44" i="12"/>
  <c r="L44" i="12"/>
  <c r="K44" i="12"/>
  <c r="J44" i="12"/>
  <c r="I44" i="12"/>
  <c r="H44" i="12"/>
  <c r="F44" i="12"/>
  <c r="E44" i="12"/>
  <c r="D44" i="12"/>
  <c r="F70" i="26"/>
  <c r="F70" i="17"/>
  <c r="G70" i="17"/>
  <c r="Y24" i="11"/>
  <c r="W24" i="11"/>
  <c r="T24" i="11"/>
  <c r="Q24" i="11"/>
  <c r="N24" i="11"/>
  <c r="K24" i="11"/>
  <c r="G24" i="11"/>
  <c r="K43" i="4"/>
  <c r="J43" i="4"/>
  <c r="I43" i="4"/>
  <c r="H43" i="4"/>
  <c r="G43" i="4"/>
  <c r="F43" i="4"/>
  <c r="D43" i="4"/>
  <c r="J32" i="21"/>
  <c r="I32" i="21"/>
  <c r="H32" i="21"/>
  <c r="G32" i="21"/>
  <c r="F32" i="21"/>
  <c r="E32" i="21"/>
  <c r="D32" i="21"/>
  <c r="C32" i="21"/>
  <c r="Y34" i="15"/>
  <c r="Y13" i="15" s="1"/>
  <c r="X34" i="15"/>
  <c r="X13" i="15" s="1"/>
  <c r="W34" i="15"/>
  <c r="W13" i="15" s="1"/>
  <c r="V34" i="15"/>
  <c r="U34" i="15"/>
  <c r="T34" i="15"/>
  <c r="S34" i="15"/>
  <c r="S13" i="15" s="1"/>
  <c r="R34" i="15"/>
  <c r="R13" i="15" s="1"/>
  <c r="Q34" i="15"/>
  <c r="Q13" i="15" s="1"/>
  <c r="P34" i="15"/>
  <c r="O34" i="15"/>
  <c r="O13" i="15" s="1"/>
  <c r="N34" i="15"/>
  <c r="N13" i="15" s="1"/>
  <c r="M34" i="15"/>
  <c r="L34" i="15"/>
  <c r="K34" i="15"/>
  <c r="K13" i="15" s="1"/>
  <c r="J34" i="15"/>
  <c r="J13" i="15" s="1"/>
  <c r="I34" i="15"/>
  <c r="H34" i="15"/>
  <c r="H13" i="15" s="1"/>
  <c r="G34" i="15"/>
  <c r="G13" i="15" s="1"/>
  <c r="F34" i="15"/>
  <c r="F13" i="15" s="1"/>
  <c r="E34" i="15"/>
  <c r="D34" i="15"/>
  <c r="D13" i="15" s="1"/>
  <c r="C34" i="15"/>
  <c r="C13" i="15" s="1"/>
  <c r="AB35" i="14"/>
  <c r="AA35" i="14"/>
  <c r="Z35" i="14"/>
  <c r="Y35" i="14"/>
  <c r="Y14" i="14" s="1"/>
  <c r="X35" i="14"/>
  <c r="W35" i="14"/>
  <c r="V35" i="14"/>
  <c r="V14" i="14" s="1"/>
  <c r="U35" i="14"/>
  <c r="U14" i="14" s="1"/>
  <c r="T35" i="14"/>
  <c r="T14" i="14" s="1"/>
  <c r="S35" i="14"/>
  <c r="S14" i="14"/>
  <c r="R35" i="14"/>
  <c r="Q35" i="14"/>
  <c r="O35" i="14"/>
  <c r="N35" i="14"/>
  <c r="N14" i="14" s="1"/>
  <c r="M35" i="14"/>
  <c r="L35" i="14"/>
  <c r="K35" i="14"/>
  <c r="J35" i="14"/>
  <c r="H35" i="14"/>
  <c r="G35" i="14"/>
  <c r="F35" i="14"/>
  <c r="E35" i="14"/>
  <c r="D35" i="14"/>
  <c r="C35" i="14"/>
  <c r="AA35" i="23"/>
  <c r="Z35" i="23"/>
  <c r="Y35" i="23"/>
  <c r="Y14" i="23" s="1"/>
  <c r="X35" i="23"/>
  <c r="W35" i="23"/>
  <c r="V35" i="23"/>
  <c r="V14" i="23" s="1"/>
  <c r="U35" i="23"/>
  <c r="T35" i="23"/>
  <c r="S35" i="23"/>
  <c r="R35" i="23"/>
  <c r="Q35" i="23"/>
  <c r="P35" i="23"/>
  <c r="O35" i="23"/>
  <c r="N35" i="23"/>
  <c r="N14" i="23" s="1"/>
  <c r="M35" i="23"/>
  <c r="L35" i="23"/>
  <c r="K35" i="23"/>
  <c r="J35" i="23"/>
  <c r="J14" i="23"/>
  <c r="H35" i="23"/>
  <c r="G35" i="23"/>
  <c r="F35" i="23"/>
  <c r="F14" i="23"/>
  <c r="E35" i="23"/>
  <c r="V35" i="12"/>
  <c r="U35" i="12"/>
  <c r="T35" i="12"/>
  <c r="T14" i="12" s="1"/>
  <c r="S35" i="12"/>
  <c r="R35" i="12"/>
  <c r="Q35" i="12"/>
  <c r="Q14" i="12" s="1"/>
  <c r="P35" i="12"/>
  <c r="N35" i="12"/>
  <c r="M35" i="12"/>
  <c r="L35" i="12"/>
  <c r="L14" i="12" s="1"/>
  <c r="K35" i="12"/>
  <c r="K14" i="12" s="1"/>
  <c r="J35" i="12"/>
  <c r="J14" i="12" s="1"/>
  <c r="I35" i="12"/>
  <c r="I14" i="12" s="1"/>
  <c r="H35" i="12"/>
  <c r="F35" i="12"/>
  <c r="E35" i="12"/>
  <c r="E14" i="12"/>
  <c r="D35" i="12"/>
  <c r="Y23" i="11"/>
  <c r="W23" i="11"/>
  <c r="T23" i="11"/>
  <c r="Q23" i="11"/>
  <c r="N23" i="11"/>
  <c r="K23" i="11"/>
  <c r="G23" i="11"/>
  <c r="K34" i="4"/>
  <c r="J34" i="4"/>
  <c r="I34" i="4"/>
  <c r="H34" i="4"/>
  <c r="G34" i="4"/>
  <c r="F34" i="4"/>
  <c r="D34" i="4"/>
  <c r="J28" i="21"/>
  <c r="I28" i="21"/>
  <c r="H28" i="21"/>
  <c r="G28" i="21"/>
  <c r="F28" i="21"/>
  <c r="F10" i="21" s="1"/>
  <c r="E28" i="21"/>
  <c r="E10" i="21" s="1"/>
  <c r="D28" i="21"/>
  <c r="D10" i="21" s="1"/>
  <c r="C28" i="21"/>
  <c r="Y22" i="11"/>
  <c r="T22" i="11"/>
  <c r="Q22" i="11"/>
  <c r="N22" i="11"/>
  <c r="K22" i="11"/>
  <c r="G22" i="11"/>
  <c r="K30" i="4"/>
  <c r="J30" i="4"/>
  <c r="I30" i="4"/>
  <c r="H30" i="4"/>
  <c r="G30" i="4"/>
  <c r="D30" i="4"/>
  <c r="F30" i="4"/>
  <c r="J26" i="21"/>
  <c r="I26" i="21"/>
  <c r="H26" i="21"/>
  <c r="G26" i="21"/>
  <c r="F26" i="21"/>
  <c r="E26" i="21"/>
  <c r="D26" i="21"/>
  <c r="C26" i="21"/>
  <c r="Y29" i="15"/>
  <c r="X29" i="15"/>
  <c r="X12" i="15" s="1"/>
  <c r="W29" i="15"/>
  <c r="V29" i="15"/>
  <c r="U29" i="15"/>
  <c r="T29" i="15"/>
  <c r="T12" i="15" s="1"/>
  <c r="S29" i="15"/>
  <c r="R29" i="15"/>
  <c r="Q29" i="15"/>
  <c r="P29" i="15"/>
  <c r="P12" i="15" s="1"/>
  <c r="O29" i="15"/>
  <c r="N29" i="15"/>
  <c r="M29" i="15"/>
  <c r="L29" i="15"/>
  <c r="K29" i="15"/>
  <c r="J29" i="15"/>
  <c r="I29" i="15"/>
  <c r="H29" i="15"/>
  <c r="G29" i="15"/>
  <c r="F29" i="15"/>
  <c r="E29" i="15"/>
  <c r="D29" i="15"/>
  <c r="D12" i="15" s="1"/>
  <c r="C29" i="15"/>
  <c r="AB30" i="14"/>
  <c r="AA30" i="14"/>
  <c r="Z30" i="14"/>
  <c r="Y30" i="14"/>
  <c r="X30" i="14"/>
  <c r="W30" i="14"/>
  <c r="V30" i="14"/>
  <c r="U30" i="14"/>
  <c r="T30" i="14"/>
  <c r="S30" i="14"/>
  <c r="R30" i="14"/>
  <c r="Q30" i="14"/>
  <c r="O30" i="14"/>
  <c r="N30" i="14"/>
  <c r="M30" i="14"/>
  <c r="L30" i="14"/>
  <c r="K30" i="14"/>
  <c r="J30" i="14"/>
  <c r="H30" i="14"/>
  <c r="G30" i="14"/>
  <c r="F30" i="14"/>
  <c r="E30" i="14"/>
  <c r="D30" i="14"/>
  <c r="C30" i="14"/>
  <c r="AA30" i="23"/>
  <c r="Z30" i="23"/>
  <c r="Y30" i="23"/>
  <c r="X30" i="23"/>
  <c r="X13" i="23" s="1"/>
  <c r="W30" i="23"/>
  <c r="V30" i="23"/>
  <c r="V13" i="23" s="1"/>
  <c r="U30" i="23"/>
  <c r="T30" i="23"/>
  <c r="T13" i="23" s="1"/>
  <c r="S30" i="23"/>
  <c r="R30" i="23"/>
  <c r="Q30" i="23"/>
  <c r="P30" i="23"/>
  <c r="P13" i="23" s="1"/>
  <c r="O30" i="23"/>
  <c r="N30" i="23"/>
  <c r="M30" i="23"/>
  <c r="L30" i="23"/>
  <c r="K30" i="23"/>
  <c r="J30" i="23"/>
  <c r="H30" i="23"/>
  <c r="G30" i="23"/>
  <c r="F30" i="23"/>
  <c r="E30" i="23"/>
  <c r="V30" i="12"/>
  <c r="U30" i="12"/>
  <c r="T30" i="12"/>
  <c r="S30" i="12"/>
  <c r="R30" i="12"/>
  <c r="Q30" i="12"/>
  <c r="P30" i="12"/>
  <c r="N30" i="12"/>
  <c r="M30" i="12"/>
  <c r="L30" i="12"/>
  <c r="K30" i="12"/>
  <c r="J30" i="12"/>
  <c r="I30" i="12"/>
  <c r="H30" i="12"/>
  <c r="F30" i="12"/>
  <c r="E30" i="12"/>
  <c r="D30" i="12"/>
  <c r="Y21" i="11"/>
  <c r="Q21" i="11"/>
  <c r="N21" i="11"/>
  <c r="K21" i="11"/>
  <c r="G21" i="11"/>
  <c r="K28" i="4"/>
  <c r="J28" i="4"/>
  <c r="I28" i="4"/>
  <c r="H28" i="4"/>
  <c r="G28" i="4"/>
  <c r="F28" i="4"/>
  <c r="E28" i="4" s="1"/>
  <c r="D28" i="4"/>
  <c r="J22" i="21"/>
  <c r="J9" i="21" s="1"/>
  <c r="I22" i="21"/>
  <c r="I9" i="21" s="1"/>
  <c r="H22" i="21"/>
  <c r="G22" i="21"/>
  <c r="F22" i="21"/>
  <c r="F9" i="21" s="1"/>
  <c r="E22" i="21"/>
  <c r="E9" i="21" s="1"/>
  <c r="D22" i="21"/>
  <c r="C22" i="21"/>
  <c r="Y25" i="15"/>
  <c r="X25" i="15"/>
  <c r="W25" i="15"/>
  <c r="V25" i="15"/>
  <c r="U25" i="15"/>
  <c r="T25" i="15"/>
  <c r="S25" i="15"/>
  <c r="R25" i="15"/>
  <c r="R12" i="15" s="1"/>
  <c r="Q25" i="15"/>
  <c r="Q12" i="15" s="1"/>
  <c r="P25" i="15"/>
  <c r="O25" i="15"/>
  <c r="N25" i="15"/>
  <c r="M25" i="15"/>
  <c r="L25" i="15"/>
  <c r="K25" i="15"/>
  <c r="J25" i="15"/>
  <c r="J12" i="15" s="1"/>
  <c r="I25" i="15"/>
  <c r="I12" i="15" s="1"/>
  <c r="H25" i="15"/>
  <c r="G25" i="15"/>
  <c r="F25" i="15"/>
  <c r="F12" i="15" s="1"/>
  <c r="E25" i="15"/>
  <c r="E12" i="15" s="1"/>
  <c r="D25" i="15"/>
  <c r="C25" i="15"/>
  <c r="C26" i="14"/>
  <c r="D26" i="14"/>
  <c r="E26" i="14"/>
  <c r="F26" i="14"/>
  <c r="G26" i="14"/>
  <c r="G13" i="14" s="1"/>
  <c r="H26" i="14"/>
  <c r="Q26" i="14"/>
  <c r="R26" i="14"/>
  <c r="S26" i="14"/>
  <c r="T26" i="14"/>
  <c r="U26" i="14"/>
  <c r="U13" i="14" s="1"/>
  <c r="V26" i="14"/>
  <c r="W26" i="14"/>
  <c r="X26" i="14"/>
  <c r="Y26" i="14"/>
  <c r="Z26" i="14"/>
  <c r="AA26" i="14"/>
  <c r="AB26" i="14"/>
  <c r="AB13" i="14" s="1"/>
  <c r="AA26" i="23"/>
  <c r="Z26" i="23"/>
  <c r="Y26" i="23"/>
  <c r="X26" i="23"/>
  <c r="W26" i="23"/>
  <c r="W13" i="23" s="1"/>
  <c r="V26" i="23"/>
  <c r="U26" i="23"/>
  <c r="T26" i="23"/>
  <c r="S26" i="23"/>
  <c r="S13" i="23" s="1"/>
  <c r="R26" i="23"/>
  <c r="Q26" i="23"/>
  <c r="P26" i="23"/>
  <c r="O26" i="23"/>
  <c r="N26" i="23"/>
  <c r="M26" i="23"/>
  <c r="L26" i="23"/>
  <c r="K26" i="23"/>
  <c r="J26" i="23"/>
  <c r="H26" i="23"/>
  <c r="G26" i="23"/>
  <c r="F26" i="23"/>
  <c r="E26" i="23"/>
  <c r="V26" i="12"/>
  <c r="U26" i="12"/>
  <c r="T26" i="12"/>
  <c r="T13" i="12" s="1"/>
  <c r="S26" i="12"/>
  <c r="R26" i="12"/>
  <c r="Q26" i="12"/>
  <c r="P26" i="12"/>
  <c r="N26" i="12"/>
  <c r="M26" i="12"/>
  <c r="L26" i="12"/>
  <c r="K26" i="12"/>
  <c r="K13" i="12" s="1"/>
  <c r="J26" i="12"/>
  <c r="I26" i="12"/>
  <c r="H26" i="12"/>
  <c r="F26" i="12"/>
  <c r="E26" i="12"/>
  <c r="D26" i="12"/>
  <c r="Y20" i="11"/>
  <c r="W20" i="11"/>
  <c r="T20" i="11"/>
  <c r="Q20" i="11"/>
  <c r="N20" i="11"/>
  <c r="K20" i="11"/>
  <c r="G20" i="11"/>
  <c r="S14" i="15"/>
  <c r="J14" i="15"/>
  <c r="Q17" i="14"/>
  <c r="L17" i="12"/>
  <c r="F75" i="17"/>
  <c r="N14" i="12"/>
  <c r="F14" i="12"/>
  <c r="D14" i="26"/>
  <c r="D17" i="15"/>
  <c r="O6" i="34"/>
  <c r="F16" i="23"/>
  <c r="R15" i="11"/>
  <c r="K73" i="27"/>
  <c r="F73" i="26"/>
  <c r="D68" i="27"/>
  <c r="X12" i="11"/>
  <c r="V12" i="11"/>
  <c r="U12" i="11"/>
  <c r="W12" i="11" s="1"/>
  <c r="S12" i="11"/>
  <c r="R12" i="11"/>
  <c r="P12" i="11"/>
  <c r="O12" i="11"/>
  <c r="M12" i="11"/>
  <c r="L12" i="11"/>
  <c r="J12" i="11"/>
  <c r="H12" i="11"/>
  <c r="D12" i="11"/>
  <c r="C12" i="11"/>
  <c r="O13" i="27"/>
  <c r="E13" i="27"/>
  <c r="D13" i="27"/>
  <c r="C13" i="27"/>
  <c r="P13" i="26"/>
  <c r="O13" i="26"/>
  <c r="E13" i="26"/>
  <c r="D13" i="26"/>
  <c r="C13" i="26"/>
  <c r="P13" i="17"/>
  <c r="O13" i="17"/>
  <c r="E13" i="17"/>
  <c r="D13" i="17"/>
  <c r="C13" i="17"/>
  <c r="I7" i="34"/>
  <c r="J7" i="34"/>
  <c r="K7" i="34"/>
  <c r="L7" i="34"/>
  <c r="H7" i="34"/>
  <c r="G8" i="28"/>
  <c r="T13" i="15"/>
  <c r="M13" i="15"/>
  <c r="X14" i="15"/>
  <c r="T14" i="15"/>
  <c r="P14" i="15"/>
  <c r="Y16" i="15"/>
  <c r="S16" i="15"/>
  <c r="M16" i="15"/>
  <c r="J16" i="15"/>
  <c r="F16" i="15"/>
  <c r="Y18" i="15"/>
  <c r="X18" i="15"/>
  <c r="W18" i="15"/>
  <c r="V18" i="15"/>
  <c r="U18" i="15"/>
  <c r="T18" i="15"/>
  <c r="S18" i="15"/>
  <c r="R18" i="15"/>
  <c r="Q18" i="15"/>
  <c r="P18" i="15"/>
  <c r="O18" i="15"/>
  <c r="N18" i="15"/>
  <c r="M18" i="15"/>
  <c r="L18" i="15"/>
  <c r="K18" i="15"/>
  <c r="J18" i="15"/>
  <c r="I18" i="15"/>
  <c r="H18" i="15"/>
  <c r="G18" i="15"/>
  <c r="F18" i="15"/>
  <c r="E18" i="15"/>
  <c r="D18" i="15"/>
  <c r="U12" i="15"/>
  <c r="J18" i="14"/>
  <c r="AB19" i="14"/>
  <c r="AA19" i="14"/>
  <c r="Z19" i="14"/>
  <c r="Y19" i="14"/>
  <c r="X19" i="14"/>
  <c r="W19" i="14"/>
  <c r="L19" i="14"/>
  <c r="K19" i="14"/>
  <c r="J19" i="14"/>
  <c r="W17" i="14"/>
  <c r="N17" i="14"/>
  <c r="J17" i="14"/>
  <c r="X18" i="14"/>
  <c r="X12" i="14" s="1"/>
  <c r="O18" i="14"/>
  <c r="U15" i="23"/>
  <c r="W17" i="23"/>
  <c r="AA19" i="23"/>
  <c r="Z19" i="23"/>
  <c r="Y19" i="23"/>
  <c r="X19" i="23"/>
  <c r="W19" i="23"/>
  <c r="V19" i="23"/>
  <c r="U19" i="23"/>
  <c r="T19" i="23"/>
  <c r="S19" i="23"/>
  <c r="S12" i="23" s="1"/>
  <c r="R19" i="23"/>
  <c r="Q19" i="23"/>
  <c r="P19" i="23"/>
  <c r="O19" i="23"/>
  <c r="N19" i="23"/>
  <c r="M19" i="23"/>
  <c r="L19" i="23"/>
  <c r="K19" i="23"/>
  <c r="J19" i="23"/>
  <c r="J12" i="23" s="1"/>
  <c r="H19" i="23"/>
  <c r="G19" i="23"/>
  <c r="F19" i="23"/>
  <c r="E19" i="23"/>
  <c r="F18" i="23"/>
  <c r="V19" i="12"/>
  <c r="U19" i="12"/>
  <c r="K19" i="12"/>
  <c r="J19" i="12"/>
  <c r="J17" i="12"/>
  <c r="O18" i="27"/>
  <c r="O16" i="27"/>
  <c r="O15" i="27"/>
  <c r="O19" i="26"/>
  <c r="P18" i="26"/>
  <c r="P17" i="26"/>
  <c r="P16" i="26"/>
  <c r="P15" i="26"/>
  <c r="O18" i="26"/>
  <c r="O12" i="26" s="1"/>
  <c r="O17" i="26"/>
  <c r="O15" i="26"/>
  <c r="O14" i="26"/>
  <c r="P19" i="17"/>
  <c r="P18" i="17"/>
  <c r="P17" i="17"/>
  <c r="P16" i="17"/>
  <c r="P15" i="17"/>
  <c r="O18" i="17"/>
  <c r="O17" i="17"/>
  <c r="X16" i="11"/>
  <c r="V16" i="11"/>
  <c r="U16" i="11"/>
  <c r="S16" i="11"/>
  <c r="R16" i="11"/>
  <c r="T16" i="11" s="1"/>
  <c r="P16" i="11"/>
  <c r="O16" i="11"/>
  <c r="M16" i="11"/>
  <c r="L16" i="11"/>
  <c r="J16" i="11"/>
  <c r="H16" i="11"/>
  <c r="I16" i="11" s="1"/>
  <c r="F16" i="11"/>
  <c r="D16" i="11"/>
  <c r="C16" i="11"/>
  <c r="Y16" i="11" s="1"/>
  <c r="Q83" i="37"/>
  <c r="F83" i="37"/>
  <c r="G83" i="37"/>
  <c r="G13" i="37" s="1"/>
  <c r="H83" i="37"/>
  <c r="I83" i="37"/>
  <c r="J83" i="37"/>
  <c r="K83" i="37"/>
  <c r="L83" i="37"/>
  <c r="M83" i="37"/>
  <c r="N83" i="37"/>
  <c r="O83" i="37"/>
  <c r="Q74" i="37"/>
  <c r="F74" i="37"/>
  <c r="F13" i="37" s="1"/>
  <c r="G74" i="37"/>
  <c r="H74" i="37"/>
  <c r="I74" i="37"/>
  <c r="J74" i="37"/>
  <c r="J13" i="37" s="1"/>
  <c r="K74" i="37"/>
  <c r="K13" i="37" s="1"/>
  <c r="L74" i="37"/>
  <c r="L13" i="37" s="1"/>
  <c r="M74" i="37"/>
  <c r="M13" i="37" s="1"/>
  <c r="N74" i="37"/>
  <c r="O74" i="37"/>
  <c r="O13" i="37" s="1"/>
  <c r="P74" i="37"/>
  <c r="Q69" i="37"/>
  <c r="Q12" i="37" s="1"/>
  <c r="F69" i="37"/>
  <c r="F12" i="37" s="1"/>
  <c r="G69" i="37"/>
  <c r="G12" i="37" s="1"/>
  <c r="H69" i="37"/>
  <c r="H12" i="37" s="1"/>
  <c r="I69" i="37"/>
  <c r="I12" i="37" s="1"/>
  <c r="J69" i="37"/>
  <c r="J12" i="37" s="1"/>
  <c r="K69" i="37"/>
  <c r="K12" i="37" s="1"/>
  <c r="L69" i="37"/>
  <c r="L12" i="37" s="1"/>
  <c r="M69" i="37"/>
  <c r="M12" i="37" s="1"/>
  <c r="N69" i="37"/>
  <c r="N12" i="37" s="1"/>
  <c r="O69" i="37"/>
  <c r="O12" i="37" s="1"/>
  <c r="P69" i="37"/>
  <c r="P12" i="37" s="1"/>
  <c r="Q65" i="37"/>
  <c r="F65" i="37"/>
  <c r="G65" i="37"/>
  <c r="H65" i="37"/>
  <c r="I65" i="37"/>
  <c r="J65" i="37"/>
  <c r="K65" i="37"/>
  <c r="L65" i="37"/>
  <c r="M65" i="37"/>
  <c r="N65" i="37"/>
  <c r="O65" i="37"/>
  <c r="Q57" i="37"/>
  <c r="F57" i="37"/>
  <c r="G57" i="37"/>
  <c r="H57" i="37"/>
  <c r="I57" i="37"/>
  <c r="J57" i="37"/>
  <c r="K57" i="37"/>
  <c r="L57" i="37"/>
  <c r="M57" i="37"/>
  <c r="N57" i="37"/>
  <c r="O57" i="37"/>
  <c r="P57" i="37"/>
  <c r="Q53" i="37"/>
  <c r="Q11" i="37" s="1"/>
  <c r="Q6" i="37" s="1"/>
  <c r="N53" i="37"/>
  <c r="O53" i="37"/>
  <c r="P53" i="37"/>
  <c r="F53" i="37"/>
  <c r="G53" i="37"/>
  <c r="Q49" i="37"/>
  <c r="F49" i="37"/>
  <c r="F10" i="37" s="1"/>
  <c r="G49" i="37"/>
  <c r="G10" i="37" s="1"/>
  <c r="H49" i="37"/>
  <c r="H10" i="37" s="1"/>
  <c r="I49" i="37"/>
  <c r="I10" i="37" s="1"/>
  <c r="J49" i="37"/>
  <c r="J10" i="37" s="1"/>
  <c r="K49" i="37"/>
  <c r="K10" i="37" s="1"/>
  <c r="L49" i="37"/>
  <c r="L10" i="37" s="1"/>
  <c r="M49" i="37"/>
  <c r="M10" i="37" s="1"/>
  <c r="N49" i="37"/>
  <c r="N10" i="37" s="1"/>
  <c r="O49" i="37"/>
  <c r="O10" i="37" s="1"/>
  <c r="P49" i="37"/>
  <c r="P10" i="37" s="1"/>
  <c r="Q39" i="37"/>
  <c r="F39" i="37"/>
  <c r="G39" i="37"/>
  <c r="H39" i="37"/>
  <c r="H9" i="37" s="1"/>
  <c r="I39" i="37"/>
  <c r="J39" i="37"/>
  <c r="K39" i="37"/>
  <c r="L39" i="37"/>
  <c r="M39" i="37"/>
  <c r="N39" i="37"/>
  <c r="O39" i="37"/>
  <c r="P39" i="37"/>
  <c r="Q30" i="37"/>
  <c r="F30" i="37"/>
  <c r="F9" i="37"/>
  <c r="G30" i="37"/>
  <c r="H30" i="37"/>
  <c r="I30" i="37"/>
  <c r="J30" i="37"/>
  <c r="K30" i="37"/>
  <c r="L30" i="37"/>
  <c r="M30" i="37"/>
  <c r="M9" i="37" s="1"/>
  <c r="N30" i="37"/>
  <c r="O30" i="37"/>
  <c r="P30" i="37"/>
  <c r="Q25" i="37"/>
  <c r="F25" i="37"/>
  <c r="G25" i="37"/>
  <c r="H25" i="37"/>
  <c r="I25" i="37"/>
  <c r="J25" i="37"/>
  <c r="K25" i="37"/>
  <c r="L25" i="37"/>
  <c r="M25" i="37"/>
  <c r="N25" i="37"/>
  <c r="O25" i="37"/>
  <c r="P25" i="37"/>
  <c r="Q21" i="37"/>
  <c r="F21" i="37"/>
  <c r="G21" i="37"/>
  <c r="G8" i="37" s="1"/>
  <c r="H21" i="37"/>
  <c r="I21" i="37"/>
  <c r="J21" i="37"/>
  <c r="K21" i="37"/>
  <c r="L21" i="37"/>
  <c r="M21" i="37"/>
  <c r="N21" i="37"/>
  <c r="O21" i="37"/>
  <c r="P21" i="37"/>
  <c r="Q17" i="37"/>
  <c r="N17" i="37"/>
  <c r="F17" i="37"/>
  <c r="L14" i="37"/>
  <c r="M14" i="37"/>
  <c r="N14" i="37"/>
  <c r="Q14" i="37"/>
  <c r="Q10" i="37"/>
  <c r="Q9" i="37"/>
  <c r="G14" i="37"/>
  <c r="G7" i="37" s="1"/>
  <c r="F14" i="37"/>
  <c r="D17" i="4"/>
  <c r="F17" i="4"/>
  <c r="G17" i="4"/>
  <c r="H17" i="4"/>
  <c r="I17" i="4"/>
  <c r="J17" i="4"/>
  <c r="K17" i="4"/>
  <c r="J13" i="21"/>
  <c r="S17" i="14"/>
  <c r="F17" i="14"/>
  <c r="F75" i="26"/>
  <c r="C17" i="17"/>
  <c r="D17" i="17"/>
  <c r="E17" i="17"/>
  <c r="L69" i="26"/>
  <c r="L59" i="26" s="1"/>
  <c r="L68" i="26"/>
  <c r="D14" i="15"/>
  <c r="G19" i="12"/>
  <c r="P83" i="37"/>
  <c r="E83" i="37"/>
  <c r="D83" i="37"/>
  <c r="E74" i="37"/>
  <c r="E13" i="37" s="1"/>
  <c r="D74" i="37"/>
  <c r="E69" i="37"/>
  <c r="E12" i="37" s="1"/>
  <c r="D69" i="37"/>
  <c r="D12" i="37" s="1"/>
  <c r="P65" i="37"/>
  <c r="E65" i="37"/>
  <c r="D65" i="37"/>
  <c r="E57" i="37"/>
  <c r="D57" i="37"/>
  <c r="M53" i="37"/>
  <c r="L53" i="37"/>
  <c r="K53" i="37"/>
  <c r="J53" i="37"/>
  <c r="I53" i="37"/>
  <c r="H53" i="37"/>
  <c r="E53" i="37"/>
  <c r="D53" i="37"/>
  <c r="E49" i="37"/>
  <c r="E10" i="37" s="1"/>
  <c r="D49" i="37"/>
  <c r="D10" i="37" s="1"/>
  <c r="E39" i="37"/>
  <c r="D39" i="37"/>
  <c r="E30" i="37"/>
  <c r="D30" i="37"/>
  <c r="E25" i="37"/>
  <c r="D25" i="37"/>
  <c r="E21" i="37"/>
  <c r="D21" i="37"/>
  <c r="P17" i="37"/>
  <c r="O17" i="37"/>
  <c r="L17" i="37"/>
  <c r="K17" i="37"/>
  <c r="J17" i="37"/>
  <c r="I17" i="37"/>
  <c r="H17" i="37"/>
  <c r="G17" i="37"/>
  <c r="E17" i="37"/>
  <c r="D17" i="37"/>
  <c r="P14" i="37"/>
  <c r="O14" i="37"/>
  <c r="K14" i="37"/>
  <c r="J14" i="37"/>
  <c r="I14" i="37"/>
  <c r="H14" i="37"/>
  <c r="E14" i="37"/>
  <c r="I12" i="34"/>
  <c r="J12" i="34"/>
  <c r="K12" i="34"/>
  <c r="L12" i="34"/>
  <c r="H12" i="34"/>
  <c r="I9" i="34"/>
  <c r="J9" i="34"/>
  <c r="K9" i="34"/>
  <c r="L9" i="34"/>
  <c r="H9" i="34"/>
  <c r="X15" i="14"/>
  <c r="M15" i="14"/>
  <c r="Q15" i="23"/>
  <c r="R15" i="12"/>
  <c r="R14" i="14"/>
  <c r="F68" i="26"/>
  <c r="O11" i="34"/>
  <c r="O10" i="34"/>
  <c r="O8" i="34"/>
  <c r="H10" i="28"/>
  <c r="C13" i="11"/>
  <c r="C14" i="11"/>
  <c r="E14" i="11" s="1"/>
  <c r="C15" i="11"/>
  <c r="C10" i="11" s="1"/>
  <c r="C18" i="11"/>
  <c r="J69" i="27"/>
  <c r="E69" i="27"/>
  <c r="J71" i="27"/>
  <c r="J60" i="27"/>
  <c r="J15" i="27" s="1"/>
  <c r="E71" i="27"/>
  <c r="E60" i="27" s="1"/>
  <c r="L73" i="27"/>
  <c r="Q73" i="27" s="1"/>
  <c r="L72" i="27"/>
  <c r="L61" i="27" s="1"/>
  <c r="L56" i="27" s="1"/>
  <c r="L74" i="27"/>
  <c r="L75" i="27"/>
  <c r="L62" i="27"/>
  <c r="L17" i="27"/>
  <c r="L78" i="27"/>
  <c r="L76" i="27"/>
  <c r="L77" i="27"/>
  <c r="L65" i="27"/>
  <c r="Q65" i="27" s="1"/>
  <c r="L66" i="27"/>
  <c r="L67" i="27"/>
  <c r="Q67" i="27"/>
  <c r="L69" i="27"/>
  <c r="L71" i="27"/>
  <c r="L60" i="27" s="1"/>
  <c r="E73" i="27"/>
  <c r="E72" i="27"/>
  <c r="E74" i="27"/>
  <c r="E75" i="27"/>
  <c r="E62" i="27" s="1"/>
  <c r="E78" i="27"/>
  <c r="E64" i="27"/>
  <c r="F64" i="27" s="1"/>
  <c r="E76" i="27"/>
  <c r="E63" i="27" s="1"/>
  <c r="E77" i="27"/>
  <c r="E65" i="27"/>
  <c r="E66" i="27"/>
  <c r="E67" i="27"/>
  <c r="O16" i="26"/>
  <c r="C14" i="26"/>
  <c r="C10" i="26" s="1"/>
  <c r="C15" i="26"/>
  <c r="C16" i="26"/>
  <c r="C17" i="26"/>
  <c r="C19" i="26"/>
  <c r="D14" i="17"/>
  <c r="D15" i="17"/>
  <c r="D16" i="17"/>
  <c r="D11" i="17" s="1"/>
  <c r="D18" i="17"/>
  <c r="D19" i="17"/>
  <c r="C14" i="17"/>
  <c r="C15" i="17"/>
  <c r="C16" i="17"/>
  <c r="C11" i="17" s="1"/>
  <c r="C19" i="17"/>
  <c r="O14" i="17"/>
  <c r="O15" i="17"/>
  <c r="O16" i="17"/>
  <c r="O11" i="17" s="1"/>
  <c r="O19" i="17"/>
  <c r="G65" i="26"/>
  <c r="G66" i="26"/>
  <c r="G67" i="26"/>
  <c r="G58" i="26" s="1"/>
  <c r="E65" i="26"/>
  <c r="E66" i="26"/>
  <c r="E67" i="26"/>
  <c r="H65" i="26"/>
  <c r="H66" i="26"/>
  <c r="H67" i="26"/>
  <c r="I65" i="26"/>
  <c r="I66" i="26"/>
  <c r="I67" i="26"/>
  <c r="J65" i="26"/>
  <c r="J66" i="26"/>
  <c r="J67" i="26"/>
  <c r="L65" i="26"/>
  <c r="L66" i="26"/>
  <c r="L67" i="26"/>
  <c r="S67" i="26" s="1"/>
  <c r="M65" i="26"/>
  <c r="M66" i="26"/>
  <c r="M67" i="26"/>
  <c r="N65" i="26"/>
  <c r="N66" i="26"/>
  <c r="N58" i="26" s="1"/>
  <c r="N67" i="26"/>
  <c r="G65" i="17"/>
  <c r="G66" i="17"/>
  <c r="G67" i="17"/>
  <c r="E65" i="17"/>
  <c r="E66" i="17"/>
  <c r="E67" i="17"/>
  <c r="H65" i="17"/>
  <c r="H66" i="17"/>
  <c r="H67" i="17"/>
  <c r="H58" i="17" s="1"/>
  <c r="K65" i="17"/>
  <c r="M65" i="17" s="1"/>
  <c r="R65" i="17" s="1"/>
  <c r="K66" i="17"/>
  <c r="K67" i="17"/>
  <c r="M67" i="17" s="1"/>
  <c r="L65" i="17"/>
  <c r="L58" i="17" s="1"/>
  <c r="L66" i="17"/>
  <c r="M66" i="17" s="1"/>
  <c r="L67" i="17"/>
  <c r="N65" i="17"/>
  <c r="N66" i="17"/>
  <c r="S66" i="17" s="1"/>
  <c r="N67" i="17"/>
  <c r="X17" i="11"/>
  <c r="X18" i="11"/>
  <c r="G72" i="17"/>
  <c r="G73" i="17"/>
  <c r="G74" i="17"/>
  <c r="G75" i="17"/>
  <c r="G62" i="17" s="1"/>
  <c r="E72" i="17"/>
  <c r="E73" i="17"/>
  <c r="E74" i="17"/>
  <c r="E75" i="17"/>
  <c r="E62" i="17" s="1"/>
  <c r="G76" i="26"/>
  <c r="G77" i="26"/>
  <c r="G63" i="26" s="1"/>
  <c r="G78" i="26"/>
  <c r="G64" i="26" s="1"/>
  <c r="G19" i="26" s="1"/>
  <c r="K19" i="26" s="1"/>
  <c r="E76" i="26"/>
  <c r="E77" i="26"/>
  <c r="E78" i="26"/>
  <c r="E64" i="26" s="1"/>
  <c r="G72" i="26"/>
  <c r="G73" i="26"/>
  <c r="G74" i="26"/>
  <c r="G75" i="26"/>
  <c r="G62" i="26"/>
  <c r="E72" i="26"/>
  <c r="E73" i="26"/>
  <c r="E74" i="26"/>
  <c r="E75" i="26"/>
  <c r="E62" i="26" s="1"/>
  <c r="M69" i="26"/>
  <c r="E68" i="26"/>
  <c r="E69" i="26"/>
  <c r="J69" i="26"/>
  <c r="G69" i="26"/>
  <c r="G72" i="27"/>
  <c r="G73" i="27"/>
  <c r="G74" i="27"/>
  <c r="G75" i="27"/>
  <c r="G62" i="27" s="1"/>
  <c r="G17" i="27" s="1"/>
  <c r="K17" i="27" s="1"/>
  <c r="G65" i="27"/>
  <c r="G66" i="27"/>
  <c r="G67" i="27"/>
  <c r="G69" i="27"/>
  <c r="G71" i="27"/>
  <c r="G60" i="27"/>
  <c r="H65" i="27"/>
  <c r="H66" i="27"/>
  <c r="H67" i="27"/>
  <c r="I65" i="27"/>
  <c r="I58" i="27" s="1"/>
  <c r="I66" i="27"/>
  <c r="I67" i="27"/>
  <c r="U19" i="14"/>
  <c r="V19" i="14"/>
  <c r="J15" i="21"/>
  <c r="H9" i="28"/>
  <c r="G68" i="17"/>
  <c r="G69" i="17"/>
  <c r="E68" i="17"/>
  <c r="E69" i="17"/>
  <c r="C65" i="17"/>
  <c r="C66" i="17"/>
  <c r="C58" i="17" s="1"/>
  <c r="C67" i="17"/>
  <c r="C68" i="17"/>
  <c r="C69" i="17"/>
  <c r="C70" i="17"/>
  <c r="C59" i="17"/>
  <c r="C71" i="17"/>
  <c r="C60" i="17"/>
  <c r="C72" i="17"/>
  <c r="C73" i="17"/>
  <c r="C74" i="17"/>
  <c r="C75" i="17"/>
  <c r="C62" i="17"/>
  <c r="C76" i="17"/>
  <c r="C77" i="17"/>
  <c r="C78" i="17"/>
  <c r="C64" i="17"/>
  <c r="D65" i="17"/>
  <c r="D66" i="17"/>
  <c r="D58" i="17" s="1"/>
  <c r="D67" i="17"/>
  <c r="D68" i="17"/>
  <c r="D69" i="17"/>
  <c r="D70" i="17"/>
  <c r="D71" i="17"/>
  <c r="D60" i="17" s="1"/>
  <c r="F60" i="17" s="1"/>
  <c r="D72" i="17"/>
  <c r="D73" i="17"/>
  <c r="D74" i="17"/>
  <c r="D75" i="17"/>
  <c r="D62" i="17" s="1"/>
  <c r="D76" i="17"/>
  <c r="D63" i="17" s="1"/>
  <c r="D57" i="17" s="1"/>
  <c r="D77" i="17"/>
  <c r="D78" i="17"/>
  <c r="D64" i="17"/>
  <c r="E71" i="17"/>
  <c r="E60" i="17"/>
  <c r="E76" i="17"/>
  <c r="E77" i="17"/>
  <c r="E78" i="17"/>
  <c r="E64" i="17" s="1"/>
  <c r="N19" i="17" s="1"/>
  <c r="G71" i="17"/>
  <c r="G60" i="17" s="1"/>
  <c r="G15" i="17" s="1"/>
  <c r="G76" i="17"/>
  <c r="G63" i="17" s="1"/>
  <c r="G77" i="17"/>
  <c r="G78" i="17"/>
  <c r="G64" i="17" s="1"/>
  <c r="H68" i="17"/>
  <c r="H69" i="17"/>
  <c r="H71" i="17"/>
  <c r="H72" i="17"/>
  <c r="H73" i="17"/>
  <c r="H74" i="17"/>
  <c r="H75" i="17"/>
  <c r="H62" i="17" s="1"/>
  <c r="H76" i="17"/>
  <c r="H77" i="17"/>
  <c r="H78" i="17"/>
  <c r="H64" i="17"/>
  <c r="I65" i="17"/>
  <c r="J65" i="17" s="1"/>
  <c r="I66" i="17"/>
  <c r="I67" i="17"/>
  <c r="I68" i="17"/>
  <c r="J68" i="17" s="1"/>
  <c r="I69" i="17"/>
  <c r="I71" i="17"/>
  <c r="I60" i="17"/>
  <c r="I15" i="17" s="1"/>
  <c r="I72" i="17"/>
  <c r="I73" i="17"/>
  <c r="J73" i="17"/>
  <c r="I74" i="17"/>
  <c r="I75" i="17"/>
  <c r="I62" i="17"/>
  <c r="I76" i="17"/>
  <c r="I63" i="17" s="1"/>
  <c r="I77" i="17"/>
  <c r="I78" i="17"/>
  <c r="I64" i="17" s="1"/>
  <c r="I19" i="17" s="1"/>
  <c r="J78" i="17"/>
  <c r="J64" i="17" s="1"/>
  <c r="K68" i="17"/>
  <c r="M68" i="17" s="1"/>
  <c r="K69" i="17"/>
  <c r="K71" i="17"/>
  <c r="K60" i="17" s="1"/>
  <c r="K15" i="17" s="1"/>
  <c r="M15" i="17" s="1"/>
  <c r="K72" i="17"/>
  <c r="K73" i="17"/>
  <c r="K74" i="17"/>
  <c r="K75" i="17"/>
  <c r="K76" i="17"/>
  <c r="K63" i="17" s="1"/>
  <c r="K77" i="17"/>
  <c r="M77" i="17" s="1"/>
  <c r="K78" i="17"/>
  <c r="L68" i="17"/>
  <c r="L69" i="17"/>
  <c r="M69" i="17" s="1"/>
  <c r="S69" i="17" s="1"/>
  <c r="L71" i="17"/>
  <c r="L60" i="17" s="1"/>
  <c r="L15" i="17" s="1"/>
  <c r="L72" i="17"/>
  <c r="L73" i="17"/>
  <c r="L74" i="17"/>
  <c r="L75" i="17"/>
  <c r="L62" i="17" s="1"/>
  <c r="L76" i="17"/>
  <c r="L63" i="17" s="1"/>
  <c r="L77" i="17"/>
  <c r="L78" i="17"/>
  <c r="N68" i="17"/>
  <c r="N69" i="17"/>
  <c r="R69" i="17" s="1"/>
  <c r="N71" i="17"/>
  <c r="N60" i="17" s="1"/>
  <c r="N15" i="17"/>
  <c r="N72" i="17"/>
  <c r="N73" i="17"/>
  <c r="N74" i="17"/>
  <c r="N75" i="17"/>
  <c r="N62" i="17" s="1"/>
  <c r="N76" i="17"/>
  <c r="N77" i="17"/>
  <c r="N78" i="17"/>
  <c r="P58" i="17"/>
  <c r="P55" i="17"/>
  <c r="P59" i="17"/>
  <c r="P60" i="17"/>
  <c r="P61" i="17"/>
  <c r="P62" i="17"/>
  <c r="P63" i="17"/>
  <c r="P64" i="17"/>
  <c r="P57" i="17"/>
  <c r="F65" i="17"/>
  <c r="F66" i="17"/>
  <c r="F67" i="17"/>
  <c r="F68" i="17"/>
  <c r="F69" i="17"/>
  <c r="F71" i="17"/>
  <c r="F72" i="17"/>
  <c r="F73" i="17"/>
  <c r="F74" i="17"/>
  <c r="F76" i="17"/>
  <c r="F77" i="17"/>
  <c r="F78" i="17"/>
  <c r="C16" i="15"/>
  <c r="C18" i="15"/>
  <c r="I69" i="26"/>
  <c r="D16" i="26"/>
  <c r="D17" i="26"/>
  <c r="E16" i="26"/>
  <c r="E11" i="26" s="1"/>
  <c r="E17" i="26"/>
  <c r="P15" i="11"/>
  <c r="F15" i="21"/>
  <c r="E15" i="21"/>
  <c r="E16" i="17"/>
  <c r="C19" i="14"/>
  <c r="D19" i="23"/>
  <c r="D19" i="12"/>
  <c r="O14" i="27"/>
  <c r="O17" i="27"/>
  <c r="O19" i="27"/>
  <c r="D15" i="27"/>
  <c r="D16" i="27"/>
  <c r="D17" i="27"/>
  <c r="D18" i="27"/>
  <c r="D19" i="27"/>
  <c r="C14" i="27"/>
  <c r="C15" i="27"/>
  <c r="C16" i="27"/>
  <c r="C17" i="27"/>
  <c r="C18" i="27"/>
  <c r="C19" i="27"/>
  <c r="P19" i="26"/>
  <c r="P14" i="26"/>
  <c r="P10" i="26" s="1"/>
  <c r="D15" i="26"/>
  <c r="D19" i="26"/>
  <c r="D14" i="11"/>
  <c r="X15" i="11"/>
  <c r="X10" i="11" s="1"/>
  <c r="X13" i="11"/>
  <c r="X14" i="11"/>
  <c r="J75" i="27"/>
  <c r="J62" i="27" s="1"/>
  <c r="J17" i="27" s="1"/>
  <c r="V14" i="11"/>
  <c r="W14" i="11" s="1"/>
  <c r="U14" i="11"/>
  <c r="F10" i="28"/>
  <c r="D10" i="28"/>
  <c r="J14" i="21"/>
  <c r="I15" i="21"/>
  <c r="H15" i="21"/>
  <c r="G15" i="21"/>
  <c r="D15" i="21"/>
  <c r="C15" i="21"/>
  <c r="F18" i="11"/>
  <c r="D18" i="11"/>
  <c r="F14" i="11"/>
  <c r="V18" i="11"/>
  <c r="U18" i="11"/>
  <c r="U11" i="11" s="1"/>
  <c r="V17" i="11"/>
  <c r="U17" i="11"/>
  <c r="V15" i="11"/>
  <c r="U15" i="11"/>
  <c r="V13" i="11"/>
  <c r="U13" i="11"/>
  <c r="S18" i="11"/>
  <c r="R18" i="11"/>
  <c r="S17" i="11"/>
  <c r="R17" i="11"/>
  <c r="S15" i="11"/>
  <c r="S14" i="11"/>
  <c r="T14" i="11" s="1"/>
  <c r="R14" i="11"/>
  <c r="S13" i="11"/>
  <c r="R13" i="11"/>
  <c r="P18" i="11"/>
  <c r="O18" i="11"/>
  <c r="P17" i="11"/>
  <c r="O17" i="11"/>
  <c r="Q17" i="11" s="1"/>
  <c r="O15" i="11"/>
  <c r="P14" i="11"/>
  <c r="O14" i="11"/>
  <c r="P13" i="11"/>
  <c r="O13" i="11"/>
  <c r="M18" i="11"/>
  <c r="L18" i="11"/>
  <c r="M17" i="11"/>
  <c r="M11" i="11" s="1"/>
  <c r="L17" i="11"/>
  <c r="M15" i="11"/>
  <c r="M10" i="11" s="1"/>
  <c r="L15" i="11"/>
  <c r="M14" i="11"/>
  <c r="L14" i="11"/>
  <c r="M13" i="11"/>
  <c r="N13" i="11" s="1"/>
  <c r="L13" i="11"/>
  <c r="J18" i="11"/>
  <c r="H18" i="11"/>
  <c r="J17" i="11"/>
  <c r="H17" i="11"/>
  <c r="H11" i="11" s="1"/>
  <c r="J15" i="11"/>
  <c r="H15" i="11"/>
  <c r="J14" i="11"/>
  <c r="H14" i="11"/>
  <c r="J13" i="11"/>
  <c r="I18" i="11"/>
  <c r="F17" i="11"/>
  <c r="D17" i="11"/>
  <c r="D11" i="11" s="1"/>
  <c r="F15" i="11"/>
  <c r="D15" i="11"/>
  <c r="E19" i="17"/>
  <c r="F19" i="17"/>
  <c r="E18" i="17"/>
  <c r="E12" i="17" s="1"/>
  <c r="E15" i="17"/>
  <c r="F15" i="17" s="1"/>
  <c r="P14" i="17"/>
  <c r="G71" i="26"/>
  <c r="G60" i="26" s="1"/>
  <c r="G15" i="26" s="1"/>
  <c r="E71" i="26"/>
  <c r="E60" i="26"/>
  <c r="F60" i="26" s="1"/>
  <c r="H78" i="26"/>
  <c r="H64" i="26"/>
  <c r="H19" i="26" s="1"/>
  <c r="I78" i="26"/>
  <c r="I64" i="26" s="1"/>
  <c r="I19" i="26" s="1"/>
  <c r="J78" i="26"/>
  <c r="J64" i="26"/>
  <c r="N71" i="26"/>
  <c r="N60" i="26"/>
  <c r="N72" i="26"/>
  <c r="N73" i="26"/>
  <c r="N74" i="26"/>
  <c r="N75" i="26"/>
  <c r="N62" i="26"/>
  <c r="I76" i="26"/>
  <c r="I77" i="26"/>
  <c r="H71" i="26"/>
  <c r="H60" i="26"/>
  <c r="H15" i="26" s="1"/>
  <c r="L71" i="26"/>
  <c r="L60" i="26" s="1"/>
  <c r="L15" i="26" s="1"/>
  <c r="L72" i="26"/>
  <c r="L73" i="26"/>
  <c r="L74" i="26"/>
  <c r="L75" i="26"/>
  <c r="L62" i="26" s="1"/>
  <c r="L76" i="26"/>
  <c r="L63" i="26" s="1"/>
  <c r="L57" i="26" s="1"/>
  <c r="L77" i="26"/>
  <c r="L78" i="26"/>
  <c r="L64" i="26" s="1"/>
  <c r="L19" i="26" s="1"/>
  <c r="M71" i="26"/>
  <c r="M60" i="26" s="1"/>
  <c r="M72" i="26"/>
  <c r="M73" i="26"/>
  <c r="M74" i="26"/>
  <c r="M75" i="26"/>
  <c r="M62" i="26" s="1"/>
  <c r="M76" i="26"/>
  <c r="M77" i="26"/>
  <c r="M78" i="26"/>
  <c r="M64" i="26" s="1"/>
  <c r="M19" i="26" s="1"/>
  <c r="N69" i="26"/>
  <c r="N76" i="26"/>
  <c r="N77" i="26"/>
  <c r="N78" i="26"/>
  <c r="N64" i="26"/>
  <c r="N19" i="26" s="1"/>
  <c r="H69" i="26"/>
  <c r="H72" i="26"/>
  <c r="H61" i="26"/>
  <c r="H73" i="26"/>
  <c r="H74" i="26"/>
  <c r="H75" i="26"/>
  <c r="H76" i="26"/>
  <c r="H77" i="26"/>
  <c r="H63" i="26" s="1"/>
  <c r="H57" i="26" s="1"/>
  <c r="I71" i="26"/>
  <c r="I60" i="26"/>
  <c r="I72" i="26"/>
  <c r="I73" i="26"/>
  <c r="I74" i="26"/>
  <c r="I75" i="26"/>
  <c r="I62" i="26" s="1"/>
  <c r="J71" i="26"/>
  <c r="J72" i="26"/>
  <c r="J73" i="26"/>
  <c r="J74" i="26"/>
  <c r="J75" i="26"/>
  <c r="J62" i="26"/>
  <c r="J76" i="26"/>
  <c r="J77" i="26"/>
  <c r="D65" i="26"/>
  <c r="E19" i="26"/>
  <c r="F19" i="26" s="1"/>
  <c r="F18" i="26"/>
  <c r="E15" i="26"/>
  <c r="E10" i="26" s="1"/>
  <c r="F78" i="26"/>
  <c r="D78" i="26"/>
  <c r="D64" i="26" s="1"/>
  <c r="C78" i="26"/>
  <c r="C64" i="26"/>
  <c r="F77" i="26"/>
  <c r="D77" i="26"/>
  <c r="C77" i="26"/>
  <c r="F76" i="26"/>
  <c r="D76" i="26"/>
  <c r="D63" i="26"/>
  <c r="C76" i="26"/>
  <c r="D75" i="26"/>
  <c r="D62" i="26"/>
  <c r="C75" i="26"/>
  <c r="C62" i="26" s="1"/>
  <c r="F74" i="26"/>
  <c r="D74" i="26"/>
  <c r="C74" i="26"/>
  <c r="D73" i="26"/>
  <c r="C73" i="26"/>
  <c r="F72" i="26"/>
  <c r="D72" i="26"/>
  <c r="C72" i="26"/>
  <c r="F71" i="26"/>
  <c r="D71" i="26"/>
  <c r="D60" i="26" s="1"/>
  <c r="C71" i="26"/>
  <c r="C60" i="26" s="1"/>
  <c r="D70" i="26"/>
  <c r="C70" i="26"/>
  <c r="F69" i="26"/>
  <c r="D69" i="26"/>
  <c r="C69" i="26"/>
  <c r="D68" i="26"/>
  <c r="C68" i="26"/>
  <c r="F67" i="26"/>
  <c r="D67" i="26"/>
  <c r="C67" i="26"/>
  <c r="F66" i="26"/>
  <c r="D66" i="26"/>
  <c r="C66" i="26"/>
  <c r="F65" i="26"/>
  <c r="C65" i="26"/>
  <c r="P64" i="26"/>
  <c r="P63" i="26"/>
  <c r="P57" i="26" s="1"/>
  <c r="P62" i="26"/>
  <c r="P61" i="26"/>
  <c r="P60" i="26"/>
  <c r="P59" i="26"/>
  <c r="P56" i="26"/>
  <c r="N76" i="27"/>
  <c r="N77" i="27"/>
  <c r="N78" i="27"/>
  <c r="N64" i="27"/>
  <c r="M76" i="27"/>
  <c r="M77" i="27"/>
  <c r="M78" i="27"/>
  <c r="R78" i="27" s="1"/>
  <c r="M64" i="27"/>
  <c r="N75" i="27"/>
  <c r="M75" i="27"/>
  <c r="M62" i="27"/>
  <c r="N72" i="27"/>
  <c r="N73" i="27"/>
  <c r="N74" i="27"/>
  <c r="M72" i="27"/>
  <c r="M73" i="27"/>
  <c r="M74" i="27"/>
  <c r="N71" i="27"/>
  <c r="N60" i="27"/>
  <c r="N15" i="27" s="1"/>
  <c r="M71" i="27"/>
  <c r="M60" i="27" s="1"/>
  <c r="M15" i="27" s="1"/>
  <c r="N65" i="27"/>
  <c r="N66" i="27"/>
  <c r="N67" i="27"/>
  <c r="M65" i="27"/>
  <c r="M66" i="27"/>
  <c r="M67" i="27"/>
  <c r="I76" i="27"/>
  <c r="I63" i="27" s="1"/>
  <c r="I18" i="27" s="1"/>
  <c r="I77" i="27"/>
  <c r="H71" i="27"/>
  <c r="H60" i="27" s="1"/>
  <c r="H72" i="27"/>
  <c r="H73" i="27"/>
  <c r="H74" i="27"/>
  <c r="N69" i="27"/>
  <c r="M69" i="27"/>
  <c r="K69" i="27"/>
  <c r="Q69" i="27" s="1"/>
  <c r="I69" i="27"/>
  <c r="H69" i="27"/>
  <c r="G78" i="27"/>
  <c r="G64" i="27"/>
  <c r="G19" i="27" s="1"/>
  <c r="H78" i="27"/>
  <c r="H64" i="27" s="1"/>
  <c r="I78" i="27"/>
  <c r="I64" i="27" s="1"/>
  <c r="J78" i="27"/>
  <c r="J64" i="27"/>
  <c r="E19" i="27"/>
  <c r="G76" i="27"/>
  <c r="G77" i="27"/>
  <c r="H76" i="27"/>
  <c r="H77" i="27"/>
  <c r="J76" i="27"/>
  <c r="J63" i="27" s="1"/>
  <c r="J77" i="27"/>
  <c r="E18" i="27"/>
  <c r="H75" i="27"/>
  <c r="H62" i="27" s="1"/>
  <c r="I75" i="27"/>
  <c r="I62" i="27"/>
  <c r="I17" i="27" s="1"/>
  <c r="E17" i="27"/>
  <c r="F17" i="27" s="1"/>
  <c r="I74" i="27"/>
  <c r="I72" i="27"/>
  <c r="I73" i="27"/>
  <c r="J74" i="27"/>
  <c r="J72" i="27"/>
  <c r="J73" i="27"/>
  <c r="E16" i="27"/>
  <c r="E11" i="27" s="1"/>
  <c r="I71" i="27"/>
  <c r="I60" i="27" s="1"/>
  <c r="E15" i="27"/>
  <c r="J65" i="27"/>
  <c r="J66" i="27"/>
  <c r="J67" i="27"/>
  <c r="K78" i="27"/>
  <c r="K77" i="27"/>
  <c r="K76" i="27"/>
  <c r="K75" i="27"/>
  <c r="K74" i="27"/>
  <c r="K61" i="27" s="1"/>
  <c r="K72" i="27"/>
  <c r="R72" i="27" s="1"/>
  <c r="K71" i="27"/>
  <c r="K60" i="27" s="1"/>
  <c r="K67" i="27"/>
  <c r="K66" i="27"/>
  <c r="K58" i="27" s="1"/>
  <c r="K65" i="27"/>
  <c r="F78" i="27"/>
  <c r="D78" i="27"/>
  <c r="D64" i="27"/>
  <c r="C78" i="27"/>
  <c r="C64" i="27" s="1"/>
  <c r="F77" i="27"/>
  <c r="D77" i="27"/>
  <c r="C77" i="27"/>
  <c r="F76" i="27"/>
  <c r="D76" i="27"/>
  <c r="C76" i="27"/>
  <c r="C63" i="27" s="1"/>
  <c r="F75" i="27"/>
  <c r="D75" i="27"/>
  <c r="D62" i="27"/>
  <c r="F62" i="27" s="1"/>
  <c r="C75" i="27"/>
  <c r="C62" i="27" s="1"/>
  <c r="F74" i="27"/>
  <c r="D74" i="27"/>
  <c r="C74" i="27"/>
  <c r="F73" i="27"/>
  <c r="D73" i="27"/>
  <c r="C73" i="27"/>
  <c r="F72" i="27"/>
  <c r="D72" i="27"/>
  <c r="C72" i="27"/>
  <c r="F71" i="27"/>
  <c r="D71" i="27"/>
  <c r="D60" i="27" s="1"/>
  <c r="C71" i="27"/>
  <c r="C60" i="27" s="1"/>
  <c r="F70" i="27"/>
  <c r="D70" i="27"/>
  <c r="C70" i="27"/>
  <c r="F69" i="27"/>
  <c r="D69" i="27"/>
  <c r="C69" i="27"/>
  <c r="F68" i="27"/>
  <c r="C68" i="27"/>
  <c r="C59" i="27" s="1"/>
  <c r="F67" i="27"/>
  <c r="D67" i="27"/>
  <c r="C67" i="27"/>
  <c r="F66" i="27"/>
  <c r="D66" i="27"/>
  <c r="C66" i="27"/>
  <c r="D65" i="27"/>
  <c r="F65" i="27"/>
  <c r="C65" i="27"/>
  <c r="O64" i="27"/>
  <c r="K64" i="27"/>
  <c r="O63" i="27"/>
  <c r="O57" i="27" s="1"/>
  <c r="O62" i="27"/>
  <c r="O61" i="27"/>
  <c r="O60" i="27"/>
  <c r="O59" i="27"/>
  <c r="O55" i="27" s="1"/>
  <c r="O54" i="27" s="1"/>
  <c r="O58" i="27"/>
  <c r="O56" i="27"/>
  <c r="L19" i="12"/>
  <c r="N17" i="12"/>
  <c r="T19" i="12"/>
  <c r="S19" i="12"/>
  <c r="S14" i="12"/>
  <c r="R19" i="12"/>
  <c r="Q19" i="12"/>
  <c r="P19" i="12"/>
  <c r="N19" i="12"/>
  <c r="N15" i="12"/>
  <c r="M19" i="12"/>
  <c r="I19" i="12"/>
  <c r="H19" i="12"/>
  <c r="H15" i="12"/>
  <c r="F19" i="12"/>
  <c r="F15" i="12"/>
  <c r="E19" i="12"/>
  <c r="Z15" i="23"/>
  <c r="Y15" i="23"/>
  <c r="N15" i="23"/>
  <c r="L17" i="23"/>
  <c r="F17" i="23"/>
  <c r="G15" i="23"/>
  <c r="G13" i="23"/>
  <c r="O19" i="14"/>
  <c r="N19" i="14"/>
  <c r="M19" i="14"/>
  <c r="M12" i="14" s="1"/>
  <c r="T19" i="14"/>
  <c r="S19" i="14"/>
  <c r="R19" i="14"/>
  <c r="T17" i="14"/>
  <c r="T15" i="14"/>
  <c r="Q19" i="14"/>
  <c r="H19" i="14"/>
  <c r="G19" i="14"/>
  <c r="F19" i="14"/>
  <c r="E19" i="14"/>
  <c r="D19" i="14"/>
  <c r="G68" i="26"/>
  <c r="H68" i="26"/>
  <c r="I68" i="26"/>
  <c r="I59" i="26" s="1"/>
  <c r="J68" i="26"/>
  <c r="M68" i="26"/>
  <c r="N68" i="26"/>
  <c r="J70" i="27"/>
  <c r="E70" i="27"/>
  <c r="L70" i="27"/>
  <c r="G70" i="27"/>
  <c r="N70" i="27"/>
  <c r="M70" i="27"/>
  <c r="H70" i="27"/>
  <c r="I70" i="27"/>
  <c r="K70" i="27"/>
  <c r="K70" i="17"/>
  <c r="P56" i="17"/>
  <c r="P54" i="17"/>
  <c r="E10" i="28"/>
  <c r="F13" i="11"/>
  <c r="E18" i="11"/>
  <c r="D13" i="11"/>
  <c r="M8" i="37"/>
  <c r="C21" i="37"/>
  <c r="G13" i="4"/>
  <c r="F9" i="28"/>
  <c r="G10" i="28"/>
  <c r="J10" i="28"/>
  <c r="J8" i="28"/>
  <c r="L64" i="27"/>
  <c r="I70" i="17"/>
  <c r="I59" i="17" s="1"/>
  <c r="J75" i="17"/>
  <c r="J62" i="17" s="1"/>
  <c r="K78" i="26"/>
  <c r="Q18" i="14"/>
  <c r="Q12" i="14" s="1"/>
  <c r="Y18" i="23"/>
  <c r="Y12" i="23" s="1"/>
  <c r="C63" i="26"/>
  <c r="D12" i="26"/>
  <c r="I63" i="26"/>
  <c r="J76" i="17"/>
  <c r="K62" i="27"/>
  <c r="D11" i="26"/>
  <c r="H15" i="4"/>
  <c r="I15" i="26"/>
  <c r="J70" i="26"/>
  <c r="N70" i="26"/>
  <c r="N59" i="26"/>
  <c r="E14" i="26"/>
  <c r="F14" i="26" s="1"/>
  <c r="I70" i="26"/>
  <c r="E70" i="26"/>
  <c r="H70" i="26"/>
  <c r="K70" i="26" s="1"/>
  <c r="G70" i="26"/>
  <c r="L70" i="26"/>
  <c r="M70" i="26"/>
  <c r="H70" i="17"/>
  <c r="H59" i="17" s="1"/>
  <c r="E70" i="17"/>
  <c r="E14" i="17"/>
  <c r="L70" i="17"/>
  <c r="M70" i="17"/>
  <c r="N70" i="17"/>
  <c r="H13" i="11"/>
  <c r="J68" i="27"/>
  <c r="L68" i="27"/>
  <c r="E14" i="27"/>
  <c r="G68" i="27"/>
  <c r="G59" i="27"/>
  <c r="M68" i="27"/>
  <c r="H68" i="27"/>
  <c r="I68" i="27"/>
  <c r="N68" i="27"/>
  <c r="E68" i="27"/>
  <c r="K68" i="27"/>
  <c r="D14" i="27"/>
  <c r="K67" i="26"/>
  <c r="E12" i="27"/>
  <c r="Q74" i="27"/>
  <c r="J66" i="17"/>
  <c r="N64" i="17"/>
  <c r="I10" i="21"/>
  <c r="G12" i="15"/>
  <c r="O12" i="15"/>
  <c r="K12" i="15"/>
  <c r="S12" i="15"/>
  <c r="W12" i="15"/>
  <c r="V16" i="14"/>
  <c r="Z14" i="14"/>
  <c r="Y13" i="14"/>
  <c r="U13" i="23"/>
  <c r="Y13" i="23"/>
  <c r="G18" i="23"/>
  <c r="G12" i="23" s="1"/>
  <c r="O18" i="23"/>
  <c r="O12" i="23" s="1"/>
  <c r="K14" i="23"/>
  <c r="E13" i="23"/>
  <c r="I18" i="12"/>
  <c r="I12" i="12" s="1"/>
  <c r="K16" i="12"/>
  <c r="P14" i="12"/>
  <c r="F13" i="12"/>
  <c r="J18" i="27"/>
  <c r="D58" i="27"/>
  <c r="D61" i="27"/>
  <c r="R67" i="27"/>
  <c r="H17" i="27"/>
  <c r="M17" i="27"/>
  <c r="C12" i="27"/>
  <c r="F15" i="27"/>
  <c r="H58" i="27"/>
  <c r="Q66" i="27"/>
  <c r="M58" i="27"/>
  <c r="N58" i="27"/>
  <c r="R78" i="26"/>
  <c r="J19" i="26"/>
  <c r="K65" i="26"/>
  <c r="R65" i="26" s="1"/>
  <c r="F64" i="17"/>
  <c r="J69" i="17"/>
  <c r="J67" i="17"/>
  <c r="L64" i="17"/>
  <c r="H61" i="17"/>
  <c r="H56" i="17" s="1"/>
  <c r="K62" i="17"/>
  <c r="F17" i="17"/>
  <c r="K18" i="11"/>
  <c r="I14" i="11"/>
  <c r="F15" i="4" l="1"/>
  <c r="E73" i="4"/>
  <c r="D14" i="4"/>
  <c r="E57" i="4"/>
  <c r="K9" i="37"/>
  <c r="O7" i="37"/>
  <c r="G9" i="37"/>
  <c r="G5" i="37" s="1"/>
  <c r="Q13" i="37"/>
  <c r="Q7" i="37" s="1"/>
  <c r="D8" i="37"/>
  <c r="D11" i="37"/>
  <c r="S17" i="15"/>
  <c r="S11" i="15" s="1"/>
  <c r="W17" i="15"/>
  <c r="W11" i="15" s="1"/>
  <c r="C63" i="17"/>
  <c r="C57" i="17" s="1"/>
  <c r="O9" i="34"/>
  <c r="O7" i="34"/>
  <c r="P13" i="37"/>
  <c r="P7" i="37" s="1"/>
  <c r="N13" i="37"/>
  <c r="N7" i="37" s="1"/>
  <c r="K11" i="37"/>
  <c r="G11" i="37"/>
  <c r="J9" i="37"/>
  <c r="C30" i="37"/>
  <c r="K7" i="37"/>
  <c r="J7" i="37"/>
  <c r="F7" i="37"/>
  <c r="I13" i="37"/>
  <c r="I7" i="37" s="1"/>
  <c r="H13" i="37"/>
  <c r="H7" i="37" s="1"/>
  <c r="M7" i="37"/>
  <c r="L7" i="37"/>
  <c r="E7" i="37"/>
  <c r="D13" i="37"/>
  <c r="D7" i="37" s="1"/>
  <c r="K6" i="37"/>
  <c r="D6" i="37"/>
  <c r="C69" i="37"/>
  <c r="C12" i="37" s="1"/>
  <c r="J11" i="37"/>
  <c r="J6" i="37" s="1"/>
  <c r="O11" i="37"/>
  <c r="O6" i="37" s="1"/>
  <c r="C65" i="37"/>
  <c r="P11" i="37"/>
  <c r="P6" i="37" s="1"/>
  <c r="H11" i="37"/>
  <c r="H6" i="37" s="1"/>
  <c r="I11" i="37"/>
  <c r="I6" i="37" s="1"/>
  <c r="C57" i="37"/>
  <c r="N11" i="37"/>
  <c r="N6" i="37" s="1"/>
  <c r="M11" i="37"/>
  <c r="M6" i="37" s="1"/>
  <c r="G6" i="37"/>
  <c r="F11" i="37"/>
  <c r="F6" i="37" s="1"/>
  <c r="C53" i="37"/>
  <c r="C49" i="37"/>
  <c r="C10" i="37" s="1"/>
  <c r="N9" i="37"/>
  <c r="P9" i="37"/>
  <c r="L9" i="37"/>
  <c r="I9" i="37"/>
  <c r="E9" i="37"/>
  <c r="D9" i="37"/>
  <c r="M5" i="37"/>
  <c r="O9" i="37"/>
  <c r="C17" i="37"/>
  <c r="P8" i="37"/>
  <c r="C25" i="37"/>
  <c r="O8" i="37"/>
  <c r="N8" i="37"/>
  <c r="E8" i="37"/>
  <c r="Q8" i="37"/>
  <c r="Q5" i="37" s="1"/>
  <c r="L8" i="37"/>
  <c r="I8" i="37"/>
  <c r="H8" i="37"/>
  <c r="H5" i="37" s="1"/>
  <c r="J8" i="37"/>
  <c r="F8" i="37"/>
  <c r="F5" i="37" s="1"/>
  <c r="C7" i="30"/>
  <c r="I12" i="21"/>
  <c r="AB16" i="14"/>
  <c r="AB11" i="14" s="1"/>
  <c r="N15" i="26"/>
  <c r="M15" i="26"/>
  <c r="F15" i="26"/>
  <c r="T16" i="14"/>
  <c r="X16" i="14"/>
  <c r="X11" i="14" s="1"/>
  <c r="I9" i="14"/>
  <c r="O16" i="23"/>
  <c r="O11" i="23" s="1"/>
  <c r="S16" i="23"/>
  <c r="P16" i="23"/>
  <c r="P11" i="23" s="1"/>
  <c r="T16" i="23"/>
  <c r="T11" i="23" s="1"/>
  <c r="X16" i="23"/>
  <c r="Q16" i="23"/>
  <c r="H16" i="23"/>
  <c r="G16" i="23"/>
  <c r="S16" i="12"/>
  <c r="E61" i="27"/>
  <c r="E56" i="27" s="1"/>
  <c r="L11" i="27" s="1"/>
  <c r="C11" i="26"/>
  <c r="O11" i="26"/>
  <c r="J61" i="26"/>
  <c r="K61" i="17"/>
  <c r="K56" i="17" s="1"/>
  <c r="N15" i="11"/>
  <c r="E69" i="4"/>
  <c r="E14" i="14"/>
  <c r="L14" i="14"/>
  <c r="M17" i="15"/>
  <c r="M11" i="15" s="1"/>
  <c r="U17" i="15"/>
  <c r="U11" i="15" s="1"/>
  <c r="C17" i="15"/>
  <c r="C11" i="15" s="1"/>
  <c r="G17" i="15"/>
  <c r="Q17" i="15"/>
  <c r="Q11" i="15" s="1"/>
  <c r="R17" i="15"/>
  <c r="R11" i="15" s="1"/>
  <c r="Y17" i="15"/>
  <c r="Y11" i="15" s="1"/>
  <c r="O17" i="15"/>
  <c r="G18" i="14"/>
  <c r="U18" i="14"/>
  <c r="U12" i="14" s="1"/>
  <c r="Z18" i="14"/>
  <c r="Z12" i="14"/>
  <c r="V18" i="14"/>
  <c r="I88" i="23"/>
  <c r="P18" i="23"/>
  <c r="X18" i="23"/>
  <c r="X12" i="23" s="1"/>
  <c r="Q18" i="23"/>
  <c r="U18" i="23"/>
  <c r="U12" i="23" s="1"/>
  <c r="H18" i="23"/>
  <c r="Q18" i="12"/>
  <c r="Q12" i="12" s="1"/>
  <c r="H18" i="12"/>
  <c r="D18" i="12"/>
  <c r="D12" i="12" s="1"/>
  <c r="W17" i="11"/>
  <c r="J12" i="21"/>
  <c r="X15" i="15"/>
  <c r="X10" i="15" s="1"/>
  <c r="U15" i="15"/>
  <c r="U10" i="15" s="1"/>
  <c r="J16" i="14"/>
  <c r="J11" i="14" s="1"/>
  <c r="F16" i="14"/>
  <c r="F11" i="14" s="1"/>
  <c r="Q16" i="14"/>
  <c r="G16" i="14"/>
  <c r="L16" i="14"/>
  <c r="L11" i="14" s="1"/>
  <c r="U16" i="14"/>
  <c r="U11" i="14" s="1"/>
  <c r="AA16" i="23"/>
  <c r="AA11" i="23" s="1"/>
  <c r="Y16" i="23"/>
  <c r="L16" i="23"/>
  <c r="L11" i="23" s="1"/>
  <c r="V16" i="12"/>
  <c r="V11" i="12" s="1"/>
  <c r="M16" i="12"/>
  <c r="M11" i="12" s="1"/>
  <c r="L10" i="11"/>
  <c r="N10" i="11" s="1"/>
  <c r="K14" i="4"/>
  <c r="K9" i="4" s="1"/>
  <c r="V10" i="15"/>
  <c r="Y10" i="15"/>
  <c r="H10" i="15"/>
  <c r="V11" i="14"/>
  <c r="T11" i="14"/>
  <c r="Q11" i="14"/>
  <c r="G11" i="14"/>
  <c r="S11" i="23"/>
  <c r="Q11" i="23"/>
  <c r="Z11" i="23"/>
  <c r="Y11" i="23"/>
  <c r="J11" i="23"/>
  <c r="F11" i="23"/>
  <c r="S11" i="12"/>
  <c r="U10" i="11"/>
  <c r="W10" i="11" s="1"/>
  <c r="V10" i="11"/>
  <c r="P10" i="11"/>
  <c r="O10" i="11"/>
  <c r="J10" i="11"/>
  <c r="K16" i="11"/>
  <c r="F10" i="11"/>
  <c r="E16" i="11"/>
  <c r="D9" i="4"/>
  <c r="V17" i="15"/>
  <c r="V11" i="15" s="1"/>
  <c r="L17" i="15"/>
  <c r="L11" i="15" s="1"/>
  <c r="T17" i="15"/>
  <c r="T11" i="15" s="1"/>
  <c r="R18" i="14"/>
  <c r="AA12" i="23"/>
  <c r="M18" i="12"/>
  <c r="O79" i="12"/>
  <c r="O18" i="12" s="1"/>
  <c r="O12" i="12" s="1"/>
  <c r="L63" i="27"/>
  <c r="L18" i="27" s="1"/>
  <c r="G63" i="27"/>
  <c r="G57" i="27" s="1"/>
  <c r="M63" i="26"/>
  <c r="P12" i="26"/>
  <c r="M76" i="17"/>
  <c r="H63" i="17"/>
  <c r="F18" i="17"/>
  <c r="P11" i="11"/>
  <c r="J11" i="11"/>
  <c r="E12" i="12"/>
  <c r="J12" i="12"/>
  <c r="R12" i="12"/>
  <c r="H12" i="12"/>
  <c r="P12" i="12"/>
  <c r="S12" i="12"/>
  <c r="E8" i="21"/>
  <c r="H8" i="21"/>
  <c r="J8" i="21"/>
  <c r="F8" i="21"/>
  <c r="G11" i="15"/>
  <c r="D11" i="15"/>
  <c r="J11" i="15"/>
  <c r="P9" i="14"/>
  <c r="J12" i="14"/>
  <c r="R12" i="14"/>
  <c r="V12" i="14"/>
  <c r="N12" i="14"/>
  <c r="F12" i="23"/>
  <c r="H12" i="23"/>
  <c r="Q12" i="23"/>
  <c r="N12" i="23"/>
  <c r="C57" i="27"/>
  <c r="J57" i="27"/>
  <c r="I19" i="27"/>
  <c r="O12" i="27"/>
  <c r="K19" i="27"/>
  <c r="Q78" i="27"/>
  <c r="I57" i="26"/>
  <c r="C57" i="26"/>
  <c r="F64" i="26"/>
  <c r="M57" i="26"/>
  <c r="L19" i="17"/>
  <c r="H19" i="17"/>
  <c r="J19" i="17" s="1"/>
  <c r="P12" i="17"/>
  <c r="T18" i="11"/>
  <c r="R11" i="11"/>
  <c r="S11" i="11"/>
  <c r="N18" i="11"/>
  <c r="L11" i="11"/>
  <c r="N11" i="11" s="1"/>
  <c r="J10" i="21"/>
  <c r="G10" i="21"/>
  <c r="N63" i="17"/>
  <c r="N57" i="17" s="1"/>
  <c r="E63" i="17"/>
  <c r="K18" i="17" s="1"/>
  <c r="R77" i="17"/>
  <c r="S77" i="17"/>
  <c r="J77" i="17"/>
  <c r="J63" i="17"/>
  <c r="J57" i="17" s="1"/>
  <c r="D12" i="17"/>
  <c r="F12" i="17" s="1"/>
  <c r="D63" i="27"/>
  <c r="D57" i="27" s="1"/>
  <c r="F18" i="27"/>
  <c r="H63" i="27"/>
  <c r="H57" i="27" s="1"/>
  <c r="M63" i="27"/>
  <c r="M18" i="27" s="1"/>
  <c r="N63" i="27"/>
  <c r="K77" i="26"/>
  <c r="O12" i="17"/>
  <c r="C11" i="27"/>
  <c r="D56" i="27"/>
  <c r="R75" i="27"/>
  <c r="F11" i="26"/>
  <c r="H17" i="17"/>
  <c r="I17" i="17"/>
  <c r="L17" i="17"/>
  <c r="G17" i="17"/>
  <c r="M75" i="17"/>
  <c r="N17" i="17"/>
  <c r="F62" i="17"/>
  <c r="K17" i="17"/>
  <c r="M17" i="17" s="1"/>
  <c r="E11" i="17"/>
  <c r="R73" i="27"/>
  <c r="O11" i="27"/>
  <c r="I61" i="27"/>
  <c r="I56" i="27" s="1"/>
  <c r="I11" i="27" s="1"/>
  <c r="N61" i="27"/>
  <c r="G61" i="27"/>
  <c r="E61" i="26"/>
  <c r="K73" i="26"/>
  <c r="N61" i="26"/>
  <c r="N56" i="26" s="1"/>
  <c r="G61" i="17"/>
  <c r="G56" i="17" s="1"/>
  <c r="F15" i="15"/>
  <c r="F10" i="15" s="1"/>
  <c r="J15" i="15"/>
  <c r="J10" i="15" s="1"/>
  <c r="G58" i="12"/>
  <c r="Q72" i="27"/>
  <c r="C61" i="27"/>
  <c r="C56" i="27" s="1"/>
  <c r="H61" i="27"/>
  <c r="H56" i="27" s="1"/>
  <c r="H11" i="27" s="1"/>
  <c r="K56" i="27"/>
  <c r="J61" i="27"/>
  <c r="J56" i="27" s="1"/>
  <c r="F16" i="26"/>
  <c r="P11" i="26"/>
  <c r="F16" i="17"/>
  <c r="M72" i="17"/>
  <c r="S72" i="17" s="1"/>
  <c r="J72" i="17"/>
  <c r="F11" i="17"/>
  <c r="P11" i="17"/>
  <c r="E61" i="17"/>
  <c r="E56" i="17" s="1"/>
  <c r="T15" i="11"/>
  <c r="G15" i="11"/>
  <c r="I15" i="11"/>
  <c r="F14" i="4"/>
  <c r="F9" i="4" s="1"/>
  <c r="W9" i="15"/>
  <c r="I54" i="23"/>
  <c r="I15" i="23" s="1"/>
  <c r="F60" i="27"/>
  <c r="O10" i="26"/>
  <c r="D10" i="17"/>
  <c r="J71" i="17"/>
  <c r="J60" i="17" s="1"/>
  <c r="S10" i="11"/>
  <c r="Y14" i="11"/>
  <c r="G14" i="11"/>
  <c r="E53" i="4"/>
  <c r="E13" i="4"/>
  <c r="J12" i="4"/>
  <c r="J9" i="15"/>
  <c r="F14" i="14"/>
  <c r="K14" i="14"/>
  <c r="O14" i="14"/>
  <c r="U10" i="23"/>
  <c r="L14" i="23"/>
  <c r="AA14" i="23"/>
  <c r="T14" i="23"/>
  <c r="T10" i="23" s="1"/>
  <c r="X14" i="23"/>
  <c r="I14" i="23"/>
  <c r="G44" i="12"/>
  <c r="N59" i="27"/>
  <c r="Q70" i="27"/>
  <c r="E59" i="26"/>
  <c r="N14" i="26" s="1"/>
  <c r="F14" i="17"/>
  <c r="J70" i="17"/>
  <c r="R70" i="17" s="1"/>
  <c r="P10" i="17"/>
  <c r="V13" i="15"/>
  <c r="O9" i="15"/>
  <c r="S9" i="15"/>
  <c r="P13" i="15"/>
  <c r="P9" i="15" s="1"/>
  <c r="C14" i="14"/>
  <c r="J14" i="14"/>
  <c r="O14" i="23"/>
  <c r="S14" i="23"/>
  <c r="D35" i="23"/>
  <c r="E14" i="23"/>
  <c r="G14" i="23"/>
  <c r="K10" i="12"/>
  <c r="H14" i="12"/>
  <c r="H10" i="12" s="1"/>
  <c r="O35" i="12"/>
  <c r="F10" i="12"/>
  <c r="K59" i="27"/>
  <c r="K55" i="27" s="1"/>
  <c r="H59" i="27"/>
  <c r="H55" i="27" s="1"/>
  <c r="M59" i="27"/>
  <c r="M55" i="27" s="1"/>
  <c r="R69" i="27"/>
  <c r="K69" i="26"/>
  <c r="M59" i="26"/>
  <c r="M14" i="26" s="1"/>
  <c r="G59" i="26"/>
  <c r="G55" i="26" s="1"/>
  <c r="C59" i="26"/>
  <c r="M59" i="17"/>
  <c r="L59" i="17"/>
  <c r="L55" i="17" s="1"/>
  <c r="G59" i="17"/>
  <c r="N59" i="17"/>
  <c r="K12" i="4"/>
  <c r="E34" i="4"/>
  <c r="T9" i="15"/>
  <c r="R9" i="15"/>
  <c r="AB10" i="14"/>
  <c r="G10" i="14"/>
  <c r="K10" i="23"/>
  <c r="V10" i="23"/>
  <c r="I59" i="27"/>
  <c r="I55" i="27" s="1"/>
  <c r="D59" i="27"/>
  <c r="D55" i="27" s="1"/>
  <c r="D54" i="27" s="1"/>
  <c r="G14" i="26"/>
  <c r="I14" i="26"/>
  <c r="E59" i="17"/>
  <c r="H14" i="17" s="1"/>
  <c r="K59" i="17"/>
  <c r="K14" i="17" s="1"/>
  <c r="O10" i="17"/>
  <c r="Y13" i="11"/>
  <c r="W13" i="11"/>
  <c r="T13" i="11"/>
  <c r="R9" i="11"/>
  <c r="P9" i="11"/>
  <c r="E13" i="11"/>
  <c r="I13" i="11"/>
  <c r="C9" i="11"/>
  <c r="G12" i="4"/>
  <c r="M13" i="14"/>
  <c r="K13" i="14"/>
  <c r="O13" i="23"/>
  <c r="Z13" i="23"/>
  <c r="I30" i="23"/>
  <c r="M13" i="23"/>
  <c r="M10" i="23" s="1"/>
  <c r="H13" i="12"/>
  <c r="L13" i="12"/>
  <c r="J13" i="12"/>
  <c r="J10" i="12" s="1"/>
  <c r="C58" i="27"/>
  <c r="R67" i="26"/>
  <c r="L58" i="26"/>
  <c r="H58" i="26"/>
  <c r="H13" i="26" s="1"/>
  <c r="F13" i="26"/>
  <c r="G12" i="11"/>
  <c r="D9" i="11"/>
  <c r="J11" i="4"/>
  <c r="F11" i="4"/>
  <c r="F13" i="23"/>
  <c r="F10" i="23" s="1"/>
  <c r="H12" i="15"/>
  <c r="D13" i="14"/>
  <c r="H13" i="14"/>
  <c r="X13" i="14"/>
  <c r="T13" i="14"/>
  <c r="T10" i="14" s="1"/>
  <c r="I26" i="23"/>
  <c r="L13" i="23"/>
  <c r="L10" i="23" s="1"/>
  <c r="H13" i="23"/>
  <c r="D26" i="23"/>
  <c r="G30" i="12"/>
  <c r="V13" i="12"/>
  <c r="R13" i="12"/>
  <c r="P13" i="12"/>
  <c r="P10" i="12" s="1"/>
  <c r="M13" i="12"/>
  <c r="C10" i="27"/>
  <c r="C9" i="27" s="1"/>
  <c r="O10" i="27"/>
  <c r="F13" i="27"/>
  <c r="J58" i="27"/>
  <c r="R66" i="27"/>
  <c r="L55" i="26"/>
  <c r="D58" i="26"/>
  <c r="C58" i="26"/>
  <c r="E58" i="26"/>
  <c r="N13" i="26" s="1"/>
  <c r="J58" i="17"/>
  <c r="E58" i="17"/>
  <c r="F58" i="17" s="1"/>
  <c r="U9" i="11"/>
  <c r="F6" i="21"/>
  <c r="J6" i="21"/>
  <c r="Q9" i="15"/>
  <c r="AA13" i="14"/>
  <c r="W13" i="14"/>
  <c r="R13" i="14"/>
  <c r="R10" i="14" s="1"/>
  <c r="E13" i="14"/>
  <c r="E10" i="14" s="1"/>
  <c r="J13" i="14"/>
  <c r="S13" i="14"/>
  <c r="S10" i="14" s="1"/>
  <c r="I22" i="23"/>
  <c r="N13" i="12"/>
  <c r="N10" i="12" s="1"/>
  <c r="S13" i="12"/>
  <c r="S10" i="12" s="1"/>
  <c r="D13" i="12"/>
  <c r="D10" i="27"/>
  <c r="N55" i="26"/>
  <c r="P65" i="26"/>
  <c r="I58" i="17"/>
  <c r="T12" i="11"/>
  <c r="Y12" i="11"/>
  <c r="I12" i="11"/>
  <c r="I11" i="4"/>
  <c r="I7" i="21"/>
  <c r="C12" i="21"/>
  <c r="C7" i="21" s="1"/>
  <c r="H13" i="21"/>
  <c r="H10" i="21"/>
  <c r="D14" i="21"/>
  <c r="D8" i="21" s="1"/>
  <c r="E12" i="21"/>
  <c r="E7" i="21" s="1"/>
  <c r="E6" i="21"/>
  <c r="C9" i="21"/>
  <c r="G8" i="21"/>
  <c r="D12" i="21"/>
  <c r="D7" i="21" s="1"/>
  <c r="F12" i="21"/>
  <c r="F7" i="21" s="1"/>
  <c r="G14" i="4"/>
  <c r="G9" i="4" s="1"/>
  <c r="E17" i="4"/>
  <c r="E61" i="4"/>
  <c r="J14" i="4"/>
  <c r="J9" i="4" s="1"/>
  <c r="I12" i="4"/>
  <c r="G11" i="4"/>
  <c r="G8" i="4" s="1"/>
  <c r="K11" i="4"/>
  <c r="F12" i="4"/>
  <c r="E15" i="4"/>
  <c r="E30" i="4"/>
  <c r="R10" i="11"/>
  <c r="E15" i="11"/>
  <c r="G17" i="11"/>
  <c r="W15" i="11"/>
  <c r="Y15" i="11"/>
  <c r="D10" i="11"/>
  <c r="E10" i="11" s="1"/>
  <c r="F11" i="11"/>
  <c r="G11" i="11" s="1"/>
  <c r="K14" i="11"/>
  <c r="L9" i="11"/>
  <c r="Q14" i="11"/>
  <c r="G16" i="11"/>
  <c r="N16" i="11"/>
  <c r="E12" i="11"/>
  <c r="K12" i="11"/>
  <c r="Q12" i="11"/>
  <c r="N14" i="11"/>
  <c r="W16" i="11"/>
  <c r="K15" i="11"/>
  <c r="G13" i="11"/>
  <c r="S9" i="11"/>
  <c r="T17" i="11"/>
  <c r="G18" i="11"/>
  <c r="H10" i="11"/>
  <c r="I10" i="11" s="1"/>
  <c r="Q16" i="11"/>
  <c r="H11" i="23"/>
  <c r="G11" i="23"/>
  <c r="G10" i="23"/>
  <c r="S10" i="23"/>
  <c r="W11" i="23"/>
  <c r="R13" i="23"/>
  <c r="Q14" i="23"/>
  <c r="H14" i="23"/>
  <c r="P14" i="23"/>
  <c r="P10" i="23" s="1"/>
  <c r="R18" i="23"/>
  <c r="R12" i="23" s="1"/>
  <c r="V18" i="23"/>
  <c r="V12" i="23" s="1"/>
  <c r="D74" i="23"/>
  <c r="D17" i="23" s="1"/>
  <c r="D79" i="23"/>
  <c r="AA13" i="23"/>
  <c r="P12" i="23"/>
  <c r="Q13" i="23"/>
  <c r="R14" i="23"/>
  <c r="E10" i="23"/>
  <c r="U16" i="23"/>
  <c r="U11" i="23" s="1"/>
  <c r="U9" i="23" s="1"/>
  <c r="T18" i="23"/>
  <c r="T12" i="23" s="1"/>
  <c r="I74" i="23"/>
  <c r="I17" i="23" s="1"/>
  <c r="M10" i="12"/>
  <c r="L10" i="12"/>
  <c r="K11" i="12"/>
  <c r="V12" i="12"/>
  <c r="D11" i="12"/>
  <c r="V14" i="12"/>
  <c r="Q13" i="12"/>
  <c r="Q10" i="12" s="1"/>
  <c r="O26" i="12"/>
  <c r="O13" i="12" s="1"/>
  <c r="O30" i="12"/>
  <c r="G54" i="12"/>
  <c r="G15" i="12" s="1"/>
  <c r="O70" i="12"/>
  <c r="D14" i="12"/>
  <c r="J16" i="12"/>
  <c r="J11" i="12" s="1"/>
  <c r="N16" i="12"/>
  <c r="N11" i="12" s="1"/>
  <c r="F11" i="12"/>
  <c r="U18" i="12"/>
  <c r="U12" i="12" s="1"/>
  <c r="U16" i="12"/>
  <c r="U11" i="12" s="1"/>
  <c r="G74" i="12"/>
  <c r="G17" i="12" s="1"/>
  <c r="U14" i="12"/>
  <c r="M14" i="12"/>
  <c r="T10" i="12"/>
  <c r="U13" i="12"/>
  <c r="I13" i="12"/>
  <c r="I10" i="12" s="1"/>
  <c r="I9" i="12" s="1"/>
  <c r="G35" i="12"/>
  <c r="G14" i="12" s="1"/>
  <c r="O44" i="12"/>
  <c r="O14" i="12" s="1"/>
  <c r="O54" i="12"/>
  <c r="O15" i="12" s="1"/>
  <c r="G70" i="12"/>
  <c r="M12" i="12"/>
  <c r="L18" i="12"/>
  <c r="L12" i="12" s="1"/>
  <c r="T18" i="12"/>
  <c r="T12" i="12" s="1"/>
  <c r="N18" i="12"/>
  <c r="N12" i="12" s="1"/>
  <c r="E16" i="12"/>
  <c r="E11" i="12" s="1"/>
  <c r="H16" i="12"/>
  <c r="H11" i="12" s="1"/>
  <c r="L16" i="12"/>
  <c r="L11" i="12" s="1"/>
  <c r="G22" i="12"/>
  <c r="G13" i="12" s="1"/>
  <c r="O12" i="34"/>
  <c r="D11" i="4"/>
  <c r="K10" i="14"/>
  <c r="J10" i="14"/>
  <c r="Y10" i="14"/>
  <c r="H11" i="14"/>
  <c r="T12" i="14"/>
  <c r="W14" i="14"/>
  <c r="AA14" i="14"/>
  <c r="U10" i="14"/>
  <c r="W11" i="14"/>
  <c r="D18" i="14"/>
  <c r="D12" i="14" s="1"/>
  <c r="F18" i="14"/>
  <c r="F12" i="14" s="1"/>
  <c r="V13" i="14"/>
  <c r="V10" i="14" s="1"/>
  <c r="X14" i="14"/>
  <c r="D16" i="14"/>
  <c r="D11" i="14" s="1"/>
  <c r="C16" i="14"/>
  <c r="C11" i="14" s="1"/>
  <c r="E18" i="14"/>
  <c r="E12" i="14" s="1"/>
  <c r="K12" i="14"/>
  <c r="S18" i="14"/>
  <c r="S12" i="14" s="1"/>
  <c r="W18" i="14"/>
  <c r="W12" i="14" s="1"/>
  <c r="AA18" i="14"/>
  <c r="AA12" i="14" s="1"/>
  <c r="Z16" i="14"/>
  <c r="Z11" i="14" s="1"/>
  <c r="O12" i="14"/>
  <c r="E16" i="14"/>
  <c r="E11" i="14" s="1"/>
  <c r="N16" i="14"/>
  <c r="N11" i="14" s="1"/>
  <c r="F13" i="14"/>
  <c r="C13" i="14"/>
  <c r="C10" i="14" s="1"/>
  <c r="Z13" i="14"/>
  <c r="Z10" i="14" s="1"/>
  <c r="D14" i="14"/>
  <c r="D10" i="14" s="1"/>
  <c r="H14" i="14"/>
  <c r="H10" i="14" s="1"/>
  <c r="R16" i="14"/>
  <c r="R11" i="14" s="1"/>
  <c r="H8" i="28"/>
  <c r="H7" i="28" s="1"/>
  <c r="F8" i="28"/>
  <c r="F7" i="28" s="1"/>
  <c r="G9" i="28"/>
  <c r="G7" i="28" s="1"/>
  <c r="J9" i="28"/>
  <c r="N10" i="15"/>
  <c r="R10" i="15"/>
  <c r="G9" i="15"/>
  <c r="W15" i="15"/>
  <c r="W10" i="15" s="1"/>
  <c r="W8" i="15" s="1"/>
  <c r="I17" i="15"/>
  <c r="I11" i="15" s="1"/>
  <c r="L13" i="15"/>
  <c r="K9" i="15"/>
  <c r="E11" i="15"/>
  <c r="O11" i="15"/>
  <c r="M12" i="15"/>
  <c r="M9" i="15" s="1"/>
  <c r="Y12" i="15"/>
  <c r="Y9" i="15" s="1"/>
  <c r="Y8" i="15" s="1"/>
  <c r="E13" i="15"/>
  <c r="E9" i="15" s="1"/>
  <c r="E8" i="15" s="1"/>
  <c r="I13" i="15"/>
  <c r="I9" i="15" s="1"/>
  <c r="C9" i="15"/>
  <c r="H9" i="15"/>
  <c r="D15" i="15"/>
  <c r="D10" i="15" s="1"/>
  <c r="E56" i="26"/>
  <c r="E55" i="17"/>
  <c r="S70" i="26"/>
  <c r="R70" i="26"/>
  <c r="S67" i="17"/>
  <c r="J17" i="26"/>
  <c r="M17" i="26"/>
  <c r="F62" i="26"/>
  <c r="I17" i="26"/>
  <c r="G17" i="26"/>
  <c r="N17" i="26"/>
  <c r="S65" i="17"/>
  <c r="M58" i="17"/>
  <c r="G19" i="17"/>
  <c r="G57" i="17"/>
  <c r="H16" i="17"/>
  <c r="Y18" i="11"/>
  <c r="X11" i="11"/>
  <c r="H12" i="21"/>
  <c r="H7" i="21" s="1"/>
  <c r="G12" i="21"/>
  <c r="G7" i="21" s="1"/>
  <c r="S68" i="17"/>
  <c r="N55" i="27"/>
  <c r="I61" i="26"/>
  <c r="K72" i="26"/>
  <c r="K11" i="11"/>
  <c r="Q13" i="11"/>
  <c r="O9" i="11"/>
  <c r="J74" i="17"/>
  <c r="J61" i="17" s="1"/>
  <c r="J56" i="17" s="1"/>
  <c r="I61" i="17"/>
  <c r="E57" i="27"/>
  <c r="M19" i="27"/>
  <c r="N19" i="27"/>
  <c r="L58" i="27"/>
  <c r="R65" i="27"/>
  <c r="H11" i="4"/>
  <c r="H9" i="21"/>
  <c r="N61" i="17"/>
  <c r="R67" i="17"/>
  <c r="G57" i="26"/>
  <c r="Q71" i="27"/>
  <c r="L16" i="27"/>
  <c r="F61" i="27"/>
  <c r="N62" i="27"/>
  <c r="C55" i="27"/>
  <c r="M10" i="14"/>
  <c r="M9" i="14" s="1"/>
  <c r="S76" i="17"/>
  <c r="G18" i="27"/>
  <c r="J19" i="27"/>
  <c r="H19" i="27"/>
  <c r="D61" i="26"/>
  <c r="D56" i="26" s="1"/>
  <c r="D57" i="26"/>
  <c r="J60" i="26"/>
  <c r="J15" i="26" s="1"/>
  <c r="K15" i="26" s="1"/>
  <c r="K71" i="26"/>
  <c r="H16" i="26"/>
  <c r="L17" i="26"/>
  <c r="J9" i="11"/>
  <c r="K17" i="11"/>
  <c r="N17" i="11"/>
  <c r="D11" i="27"/>
  <c r="F16" i="27"/>
  <c r="M78" i="17"/>
  <c r="K64" i="17"/>
  <c r="M74" i="17"/>
  <c r="S74" i="17" s="1"/>
  <c r="C55" i="17"/>
  <c r="E58" i="27"/>
  <c r="M9" i="11"/>
  <c r="N12" i="11"/>
  <c r="Q68" i="27"/>
  <c r="R68" i="27"/>
  <c r="L59" i="27"/>
  <c r="Q77" i="27"/>
  <c r="R77" i="27"/>
  <c r="K63" i="27"/>
  <c r="K57" i="27" s="1"/>
  <c r="Q18" i="11"/>
  <c r="O11" i="11"/>
  <c r="Q11" i="11" s="1"/>
  <c r="E43" i="4"/>
  <c r="D12" i="4"/>
  <c r="H11" i="21"/>
  <c r="K16" i="23"/>
  <c r="K11" i="23" s="1"/>
  <c r="I62" i="23"/>
  <c r="C83" i="37"/>
  <c r="L14" i="26"/>
  <c r="E10" i="17"/>
  <c r="L15" i="27"/>
  <c r="G56" i="27"/>
  <c r="M57" i="27"/>
  <c r="J59" i="27"/>
  <c r="J55" i="27" s="1"/>
  <c r="R70" i="27"/>
  <c r="H59" i="26"/>
  <c r="M73" i="17"/>
  <c r="L61" i="17"/>
  <c r="I8" i="28"/>
  <c r="H12" i="4"/>
  <c r="R68" i="17"/>
  <c r="I57" i="17"/>
  <c r="L57" i="17"/>
  <c r="R75" i="17"/>
  <c r="K58" i="17"/>
  <c r="M71" i="17"/>
  <c r="M63" i="17"/>
  <c r="G61" i="26"/>
  <c r="G15" i="27"/>
  <c r="R71" i="27"/>
  <c r="Q76" i="27"/>
  <c r="I57" i="27"/>
  <c r="Y10" i="23"/>
  <c r="G6" i="21"/>
  <c r="Q15" i="11"/>
  <c r="R76" i="17"/>
  <c r="E59" i="27"/>
  <c r="F59" i="27" s="1"/>
  <c r="E10" i="27"/>
  <c r="F14" i="27"/>
  <c r="H9" i="11"/>
  <c r="K13" i="11"/>
  <c r="S78" i="26"/>
  <c r="K64" i="26"/>
  <c r="L19" i="27"/>
  <c r="L57" i="27"/>
  <c r="J7" i="28"/>
  <c r="F9" i="11"/>
  <c r="D8" i="28"/>
  <c r="R76" i="27"/>
  <c r="F11" i="27"/>
  <c r="H15" i="27"/>
  <c r="J16" i="26"/>
  <c r="J56" i="26"/>
  <c r="H62" i="26"/>
  <c r="H17" i="26" s="1"/>
  <c r="K75" i="26"/>
  <c r="W18" i="11"/>
  <c r="V11" i="11"/>
  <c r="W11" i="11" s="1"/>
  <c r="Y10" i="11"/>
  <c r="D12" i="27"/>
  <c r="F19" i="27"/>
  <c r="C8" i="28"/>
  <c r="H60" i="17"/>
  <c r="D61" i="17"/>
  <c r="D56" i="17" s="1"/>
  <c r="D59" i="17"/>
  <c r="D55" i="17" s="1"/>
  <c r="K74" i="26"/>
  <c r="N58" i="17"/>
  <c r="R66" i="17"/>
  <c r="M58" i="26"/>
  <c r="I58" i="26"/>
  <c r="K66" i="26"/>
  <c r="I10" i="28"/>
  <c r="F9" i="15"/>
  <c r="I6" i="21"/>
  <c r="D9" i="15"/>
  <c r="X9" i="15"/>
  <c r="D6" i="21"/>
  <c r="K68" i="26"/>
  <c r="R74" i="27"/>
  <c r="J63" i="26"/>
  <c r="N63" i="26"/>
  <c r="M61" i="26"/>
  <c r="G58" i="27"/>
  <c r="E63" i="26"/>
  <c r="K76" i="26"/>
  <c r="G58" i="17"/>
  <c r="J58" i="26"/>
  <c r="E11" i="37"/>
  <c r="E6" i="37" s="1"/>
  <c r="C10" i="17"/>
  <c r="X10" i="23"/>
  <c r="AB18" i="14"/>
  <c r="AB12" i="14" s="1"/>
  <c r="F17" i="15"/>
  <c r="F11" i="15" s="1"/>
  <c r="J59" i="26"/>
  <c r="J14" i="26" s="1"/>
  <c r="Q75" i="27"/>
  <c r="I15" i="27"/>
  <c r="M61" i="27"/>
  <c r="D59" i="26"/>
  <c r="C61" i="26"/>
  <c r="C56" i="26" s="1"/>
  <c r="L61" i="26"/>
  <c r="V9" i="11"/>
  <c r="C10" i="28"/>
  <c r="F17" i="26"/>
  <c r="C61" i="17"/>
  <c r="C56" i="17" s="1"/>
  <c r="D9" i="28"/>
  <c r="I9" i="28"/>
  <c r="K8" i="37"/>
  <c r="K5" i="37" s="1"/>
  <c r="L11" i="37"/>
  <c r="L6" i="37" s="1"/>
  <c r="W14" i="23"/>
  <c r="W10" i="23" s="1"/>
  <c r="Z14" i="23"/>
  <c r="Z10" i="23" s="1"/>
  <c r="R11" i="23"/>
  <c r="N13" i="14"/>
  <c r="N10" i="14" s="1"/>
  <c r="C9" i="28"/>
  <c r="X9" i="11"/>
  <c r="L13" i="14"/>
  <c r="L12" i="15"/>
  <c r="R14" i="12"/>
  <c r="U13" i="15"/>
  <c r="U9" i="15" s="1"/>
  <c r="G12" i="14"/>
  <c r="N11" i="15"/>
  <c r="I9" i="4"/>
  <c r="S16" i="14"/>
  <c r="S11" i="14" s="1"/>
  <c r="S15" i="15"/>
  <c r="S10" i="15" s="1"/>
  <c r="D70" i="23"/>
  <c r="E16" i="23"/>
  <c r="E11" i="23" s="1"/>
  <c r="N12" i="15"/>
  <c r="N9" i="15" s="1"/>
  <c r="D10" i="26"/>
  <c r="D9" i="26" s="1"/>
  <c r="O13" i="14"/>
  <c r="X11" i="23"/>
  <c r="I8" i="21"/>
  <c r="O58" i="12"/>
  <c r="O16" i="12" s="1"/>
  <c r="O11" i="12" s="1"/>
  <c r="N13" i="23"/>
  <c r="N10" i="23" s="1"/>
  <c r="J13" i="23"/>
  <c r="J10" i="23" s="1"/>
  <c r="D44" i="23"/>
  <c r="I70" i="23"/>
  <c r="V12" i="15"/>
  <c r="P17" i="15"/>
  <c r="P11" i="15" s="1"/>
  <c r="J7" i="21"/>
  <c r="C10" i="21"/>
  <c r="M15" i="15"/>
  <c r="M10" i="15" s="1"/>
  <c r="M16" i="23"/>
  <c r="M11" i="23" s="1"/>
  <c r="Z18" i="23"/>
  <c r="Z12" i="23" s="1"/>
  <c r="H18" i="14"/>
  <c r="H12" i="14" s="1"/>
  <c r="K11" i="15"/>
  <c r="G79" i="12"/>
  <c r="G88" i="12"/>
  <c r="D30" i="23"/>
  <c r="C74" i="37"/>
  <c r="C15" i="15"/>
  <c r="C10" i="15" s="1"/>
  <c r="G15" i="15"/>
  <c r="G10" i="15" s="1"/>
  <c r="F18" i="12"/>
  <c r="F12" i="12" s="1"/>
  <c r="K18" i="12"/>
  <c r="K12" i="12" s="1"/>
  <c r="L12" i="14"/>
  <c r="H14" i="4"/>
  <c r="Y16" i="14"/>
  <c r="Y11" i="14" s="1"/>
  <c r="Q15" i="15"/>
  <c r="Q10" i="15" s="1"/>
  <c r="E13" i="12"/>
  <c r="E10" i="12" s="1"/>
  <c r="G62" i="12"/>
  <c r="D54" i="23"/>
  <c r="D15" i="23" s="1"/>
  <c r="D58" i="23"/>
  <c r="I79" i="23"/>
  <c r="I18" i="23" s="1"/>
  <c r="I12" i="23" s="1"/>
  <c r="N16" i="23"/>
  <c r="N11" i="23" s="1"/>
  <c r="V16" i="23"/>
  <c r="V11" i="23" s="1"/>
  <c r="Q13" i="14"/>
  <c r="Q10" i="14" s="1"/>
  <c r="X17" i="15"/>
  <c r="X11" i="15" s="1"/>
  <c r="C39" i="37"/>
  <c r="C9" i="37" s="1"/>
  <c r="E11" i="4" l="1"/>
  <c r="I8" i="4"/>
  <c r="J8" i="4"/>
  <c r="G4" i="37"/>
  <c r="J5" i="37"/>
  <c r="J4" i="37" s="1"/>
  <c r="Q4" i="37"/>
  <c r="D5" i="37"/>
  <c r="K4" i="37"/>
  <c r="P5" i="37"/>
  <c r="P4" i="37" s="1"/>
  <c r="N5" i="37"/>
  <c r="N4" i="37" s="1"/>
  <c r="C8" i="37"/>
  <c r="C13" i="37"/>
  <c r="C7" i="37" s="1"/>
  <c r="D4" i="37"/>
  <c r="H4" i="37"/>
  <c r="M4" i="37"/>
  <c r="C11" i="37"/>
  <c r="C6" i="37" s="1"/>
  <c r="E5" i="37"/>
  <c r="E4" i="37" s="1"/>
  <c r="O5" i="37"/>
  <c r="O4" i="37" s="1"/>
  <c r="L5" i="37"/>
  <c r="L4" i="37" s="1"/>
  <c r="I5" i="37"/>
  <c r="I4" i="37" s="1"/>
  <c r="C5" i="37"/>
  <c r="F4" i="37"/>
  <c r="V10" i="12"/>
  <c r="J8" i="15"/>
  <c r="U9" i="14"/>
  <c r="Q9" i="14"/>
  <c r="J9" i="23"/>
  <c r="L9" i="23"/>
  <c r="G9" i="23"/>
  <c r="O9" i="27"/>
  <c r="J11" i="27"/>
  <c r="K11" i="27" s="1"/>
  <c r="G16" i="27"/>
  <c r="F56" i="27"/>
  <c r="G11" i="27"/>
  <c r="N16" i="27"/>
  <c r="O9" i="26"/>
  <c r="R74" i="17"/>
  <c r="T10" i="11"/>
  <c r="K10" i="11"/>
  <c r="E9" i="4"/>
  <c r="F10" i="14"/>
  <c r="L10" i="14"/>
  <c r="L9" i="14" s="1"/>
  <c r="F5" i="21"/>
  <c r="Q9" i="12"/>
  <c r="S9" i="12"/>
  <c r="G18" i="12"/>
  <c r="G12" i="12" s="1"/>
  <c r="Y9" i="23"/>
  <c r="D11" i="23"/>
  <c r="Q10" i="11"/>
  <c r="E14" i="4"/>
  <c r="U8" i="15"/>
  <c r="H8" i="15"/>
  <c r="R9" i="14"/>
  <c r="G9" i="14"/>
  <c r="Z9" i="23"/>
  <c r="S9" i="23"/>
  <c r="W9" i="23"/>
  <c r="U8" i="11"/>
  <c r="S8" i="11"/>
  <c r="P8" i="11"/>
  <c r="D5" i="21"/>
  <c r="T8" i="15"/>
  <c r="D9" i="14"/>
  <c r="V9" i="14"/>
  <c r="N9" i="14"/>
  <c r="V9" i="12"/>
  <c r="P9" i="12"/>
  <c r="I12" i="27"/>
  <c r="M12" i="27"/>
  <c r="F63" i="27"/>
  <c r="P9" i="26"/>
  <c r="P9" i="17"/>
  <c r="H18" i="17"/>
  <c r="J18" i="17" s="1"/>
  <c r="E57" i="17"/>
  <c r="I12" i="17" s="1"/>
  <c r="H57" i="17"/>
  <c r="I18" i="17"/>
  <c r="N18" i="17"/>
  <c r="F63" i="17"/>
  <c r="T11" i="11"/>
  <c r="E9" i="12"/>
  <c r="T9" i="14"/>
  <c r="J9" i="14"/>
  <c r="F9" i="23"/>
  <c r="E9" i="26"/>
  <c r="F9" i="26" s="1"/>
  <c r="L8" i="11"/>
  <c r="L9" i="15"/>
  <c r="L8" i="15" s="1"/>
  <c r="G18" i="17"/>
  <c r="L18" i="17"/>
  <c r="M18" i="17" s="1"/>
  <c r="D9" i="17"/>
  <c r="F57" i="17"/>
  <c r="O9" i="17"/>
  <c r="L12" i="27"/>
  <c r="G12" i="27"/>
  <c r="H18" i="27"/>
  <c r="K18" i="27" s="1"/>
  <c r="N18" i="27"/>
  <c r="N57" i="27"/>
  <c r="S77" i="26"/>
  <c r="R77" i="26"/>
  <c r="K17" i="26"/>
  <c r="S75" i="17"/>
  <c r="M62" i="17"/>
  <c r="J17" i="17"/>
  <c r="I16" i="27"/>
  <c r="J16" i="27"/>
  <c r="C54" i="27"/>
  <c r="N16" i="26"/>
  <c r="R73" i="26"/>
  <c r="S73" i="26"/>
  <c r="N9" i="12"/>
  <c r="H9" i="12"/>
  <c r="H16" i="27"/>
  <c r="J11" i="26"/>
  <c r="F61" i="26"/>
  <c r="K16" i="17"/>
  <c r="R72" i="17"/>
  <c r="R8" i="11"/>
  <c r="T8" i="11" s="1"/>
  <c r="K15" i="27"/>
  <c r="D8" i="11"/>
  <c r="E8" i="11" s="1"/>
  <c r="V9" i="15"/>
  <c r="V8" i="15" s="1"/>
  <c r="S8" i="15"/>
  <c r="O10" i="14"/>
  <c r="O9" i="14" s="1"/>
  <c r="AB9" i="14"/>
  <c r="V9" i="23"/>
  <c r="AA10" i="23"/>
  <c r="AA9" i="23" s="1"/>
  <c r="L14" i="17"/>
  <c r="M14" i="17" s="1"/>
  <c r="N14" i="17"/>
  <c r="G14" i="17"/>
  <c r="I14" i="17"/>
  <c r="J14" i="17" s="1"/>
  <c r="J59" i="17"/>
  <c r="J55" i="17" s="1"/>
  <c r="S70" i="17"/>
  <c r="R8" i="15"/>
  <c r="O8" i="15"/>
  <c r="O10" i="23"/>
  <c r="O9" i="23" s="1"/>
  <c r="K9" i="23"/>
  <c r="D14" i="23"/>
  <c r="K9" i="12"/>
  <c r="F9" i="12"/>
  <c r="G10" i="12"/>
  <c r="S69" i="26"/>
  <c r="R69" i="26"/>
  <c r="C55" i="26"/>
  <c r="C54" i="26" s="1"/>
  <c r="E9" i="11"/>
  <c r="K8" i="4"/>
  <c r="R10" i="23"/>
  <c r="T9" i="23"/>
  <c r="L14" i="27"/>
  <c r="H14" i="27"/>
  <c r="D9" i="27"/>
  <c r="K54" i="27"/>
  <c r="G14" i="27"/>
  <c r="F59" i="17"/>
  <c r="G8" i="15"/>
  <c r="AA10" i="14"/>
  <c r="AA9" i="14" s="1"/>
  <c r="M9" i="23"/>
  <c r="I13" i="23"/>
  <c r="I10" i="23" s="1"/>
  <c r="H10" i="23"/>
  <c r="J9" i="12"/>
  <c r="D55" i="26"/>
  <c r="D54" i="26" s="1"/>
  <c r="F8" i="4"/>
  <c r="K8" i="15"/>
  <c r="X10" i="14"/>
  <c r="X9" i="14" s="1"/>
  <c r="D13" i="23"/>
  <c r="R10" i="12"/>
  <c r="R9" i="12" s="1"/>
  <c r="D10" i="12"/>
  <c r="D9" i="12" s="1"/>
  <c r="N10" i="26"/>
  <c r="F58" i="26"/>
  <c r="L13" i="26"/>
  <c r="E55" i="26"/>
  <c r="G10" i="26" s="1"/>
  <c r="G13" i="26"/>
  <c r="H13" i="17"/>
  <c r="J13" i="17" s="1"/>
  <c r="I13" i="17"/>
  <c r="L13" i="17"/>
  <c r="J5" i="21"/>
  <c r="Q8" i="15"/>
  <c r="M8" i="15"/>
  <c r="S9" i="14"/>
  <c r="K9" i="14"/>
  <c r="W10" i="14"/>
  <c r="W9" i="14" s="1"/>
  <c r="O10" i="12"/>
  <c r="O9" i="12" s="1"/>
  <c r="P58" i="26"/>
  <c r="P55" i="26" s="1"/>
  <c r="P54" i="26" s="1"/>
  <c r="S65" i="26"/>
  <c r="I55" i="17"/>
  <c r="I10" i="17" s="1"/>
  <c r="T9" i="11"/>
  <c r="C5" i="21"/>
  <c r="G10" i="11"/>
  <c r="R9" i="23"/>
  <c r="H9" i="23"/>
  <c r="P9" i="23"/>
  <c r="Q10" i="23"/>
  <c r="Q9" i="23" s="1"/>
  <c r="G16" i="12"/>
  <c r="G11" i="12" s="1"/>
  <c r="G9" i="12" s="1"/>
  <c r="L9" i="12"/>
  <c r="U10" i="12"/>
  <c r="U9" i="12" s="1"/>
  <c r="M9" i="12"/>
  <c r="T9" i="12"/>
  <c r="H9" i="14"/>
  <c r="F9" i="14"/>
  <c r="Z9" i="14"/>
  <c r="E9" i="14"/>
  <c r="D7" i="28"/>
  <c r="C8" i="15"/>
  <c r="D8" i="15"/>
  <c r="I8" i="15"/>
  <c r="S76" i="26"/>
  <c r="R76" i="26"/>
  <c r="K63" i="26"/>
  <c r="K57" i="26" s="1"/>
  <c r="E8" i="28"/>
  <c r="F8" i="11"/>
  <c r="G9" i="11"/>
  <c r="G56" i="26"/>
  <c r="G16" i="26"/>
  <c r="K16" i="26" s="1"/>
  <c r="S73" i="17"/>
  <c r="M61" i="17"/>
  <c r="M56" i="17" s="1"/>
  <c r="R73" i="17"/>
  <c r="E9" i="28"/>
  <c r="R72" i="26"/>
  <c r="S72" i="26"/>
  <c r="K61" i="26"/>
  <c r="F56" i="17"/>
  <c r="I54" i="27"/>
  <c r="N9" i="23"/>
  <c r="M56" i="27"/>
  <c r="M11" i="27" s="1"/>
  <c r="M16" i="27"/>
  <c r="N57" i="26"/>
  <c r="N18" i="26"/>
  <c r="N55" i="17"/>
  <c r="N13" i="17"/>
  <c r="E9" i="27"/>
  <c r="F10" i="27"/>
  <c r="H55" i="26"/>
  <c r="H14" i="26"/>
  <c r="K14" i="26" s="1"/>
  <c r="F58" i="27"/>
  <c r="E55" i="27"/>
  <c r="H10" i="27" s="1"/>
  <c r="M13" i="27"/>
  <c r="N13" i="27"/>
  <c r="H13" i="27"/>
  <c r="I13" i="27"/>
  <c r="M64" i="17"/>
  <c r="M57" i="17" s="1"/>
  <c r="R78" i="17"/>
  <c r="S78" i="17"/>
  <c r="I56" i="17"/>
  <c r="I16" i="17"/>
  <c r="J16" i="17" s="1"/>
  <c r="I56" i="26"/>
  <c r="I11" i="26" s="1"/>
  <c r="I16" i="26"/>
  <c r="D16" i="23"/>
  <c r="L16" i="26"/>
  <c r="L56" i="26"/>
  <c r="X9" i="23"/>
  <c r="J55" i="26"/>
  <c r="J13" i="26"/>
  <c r="G55" i="27"/>
  <c r="G13" i="27"/>
  <c r="J57" i="26"/>
  <c r="J18" i="26"/>
  <c r="X8" i="15"/>
  <c r="I5" i="21"/>
  <c r="I13" i="26"/>
  <c r="I55" i="26"/>
  <c r="S74" i="26"/>
  <c r="R74" i="26"/>
  <c r="C7" i="28"/>
  <c r="I9" i="11"/>
  <c r="H8" i="11"/>
  <c r="I8" i="11" s="1"/>
  <c r="G5" i="21"/>
  <c r="S71" i="17"/>
  <c r="M60" i="17"/>
  <c r="M55" i="17" s="1"/>
  <c r="R71" i="17"/>
  <c r="I7" i="28"/>
  <c r="I16" i="23"/>
  <c r="I11" i="23" s="1"/>
  <c r="C54" i="17"/>
  <c r="F59" i="26"/>
  <c r="F57" i="27"/>
  <c r="J12" i="27"/>
  <c r="F61" i="17"/>
  <c r="K11" i="17"/>
  <c r="F55" i="17"/>
  <c r="L10" i="17"/>
  <c r="M14" i="27"/>
  <c r="X8" i="11"/>
  <c r="Y8" i="11" s="1"/>
  <c r="Y9" i="11"/>
  <c r="M16" i="26"/>
  <c r="M56" i="26"/>
  <c r="M11" i="26" s="1"/>
  <c r="K59" i="26"/>
  <c r="S68" i="26"/>
  <c r="R68" i="26"/>
  <c r="R75" i="26"/>
  <c r="S75" i="26"/>
  <c r="K62" i="26"/>
  <c r="K19" i="17"/>
  <c r="M19" i="17" s="1"/>
  <c r="K57" i="17"/>
  <c r="H9" i="4"/>
  <c r="W9" i="11"/>
  <c r="V8" i="11"/>
  <c r="W8" i="11" s="1"/>
  <c r="I18" i="26"/>
  <c r="E57" i="26"/>
  <c r="H18" i="26"/>
  <c r="L18" i="26"/>
  <c r="F63" i="26"/>
  <c r="M18" i="26"/>
  <c r="R66" i="26"/>
  <c r="S66" i="26"/>
  <c r="K58" i="26"/>
  <c r="H15" i="17"/>
  <c r="J15" i="17" s="1"/>
  <c r="H55" i="17"/>
  <c r="O13" i="34"/>
  <c r="H56" i="26"/>
  <c r="H11" i="26" s="1"/>
  <c r="H8" i="4"/>
  <c r="O8" i="11"/>
  <c r="Q9" i="11"/>
  <c r="J13" i="27"/>
  <c r="J54" i="27"/>
  <c r="F12" i="27"/>
  <c r="H11" i="17"/>
  <c r="F10" i="26"/>
  <c r="N8" i="15"/>
  <c r="G55" i="17"/>
  <c r="P8" i="15"/>
  <c r="F8" i="15"/>
  <c r="M55" i="26"/>
  <c r="M13" i="26"/>
  <c r="D54" i="17"/>
  <c r="K55" i="17"/>
  <c r="K13" i="17"/>
  <c r="L16" i="17"/>
  <c r="L56" i="17"/>
  <c r="J14" i="27"/>
  <c r="F10" i="17"/>
  <c r="E9" i="17"/>
  <c r="E12" i="4"/>
  <c r="D8" i="4"/>
  <c r="N9" i="11"/>
  <c r="M8" i="11"/>
  <c r="N8" i="11" s="1"/>
  <c r="J8" i="11"/>
  <c r="K9" i="11"/>
  <c r="S71" i="26"/>
  <c r="K60" i="26"/>
  <c r="R71" i="26"/>
  <c r="I14" i="27"/>
  <c r="N17" i="27"/>
  <c r="N56" i="27"/>
  <c r="N11" i="27" s="1"/>
  <c r="N16" i="17"/>
  <c r="N56" i="17"/>
  <c r="N11" i="17" s="1"/>
  <c r="H6" i="21"/>
  <c r="H5" i="21" s="1"/>
  <c r="L55" i="27"/>
  <c r="L13" i="27"/>
  <c r="H12" i="27"/>
  <c r="G18" i="26"/>
  <c r="H54" i="27"/>
  <c r="N12" i="27"/>
  <c r="J54" i="17"/>
  <c r="F56" i="26"/>
  <c r="N11" i="26"/>
  <c r="N14" i="27"/>
  <c r="E8" i="4" l="1"/>
  <c r="C4" i="37"/>
  <c r="K16" i="27"/>
  <c r="M16" i="17"/>
  <c r="Q8" i="11"/>
  <c r="F9" i="17"/>
  <c r="H12" i="17"/>
  <c r="J12" i="17" s="1"/>
  <c r="G12" i="17"/>
  <c r="E54" i="17"/>
  <c r="F54" i="17" s="1"/>
  <c r="L12" i="17"/>
  <c r="M12" i="17" s="1"/>
  <c r="N12" i="17"/>
  <c r="K12" i="17"/>
  <c r="K12" i="27"/>
  <c r="J12" i="26"/>
  <c r="K18" i="26"/>
  <c r="F9" i="27"/>
  <c r="M54" i="17"/>
  <c r="G8" i="11"/>
  <c r="D10" i="23"/>
  <c r="K14" i="27"/>
  <c r="I9" i="23"/>
  <c r="J10" i="27"/>
  <c r="F55" i="26"/>
  <c r="M13" i="17"/>
  <c r="K13" i="27"/>
  <c r="K13" i="26"/>
  <c r="L10" i="26"/>
  <c r="N10" i="27"/>
  <c r="K8" i="11"/>
  <c r="M54" i="26"/>
  <c r="M10" i="26"/>
  <c r="G10" i="17"/>
  <c r="G54" i="17"/>
  <c r="H54" i="17"/>
  <c r="H10" i="17"/>
  <c r="J10" i="17" s="1"/>
  <c r="J10" i="26"/>
  <c r="J54" i="26"/>
  <c r="N12" i="26"/>
  <c r="N54" i="26"/>
  <c r="E7" i="28"/>
  <c r="F57" i="26"/>
  <c r="I12" i="26"/>
  <c r="L12" i="26"/>
  <c r="H12" i="26"/>
  <c r="E54" i="26"/>
  <c r="F54" i="26" s="1"/>
  <c r="M12" i="26"/>
  <c r="G11" i="26"/>
  <c r="K11" i="26" s="1"/>
  <c r="G54" i="26"/>
  <c r="L11" i="17"/>
  <c r="M11" i="17" s="1"/>
  <c r="L54" i="17"/>
  <c r="K55" i="26"/>
  <c r="G54" i="27"/>
  <c r="G10" i="27"/>
  <c r="L54" i="26"/>
  <c r="L11" i="26"/>
  <c r="I11" i="17"/>
  <c r="J11" i="17" s="1"/>
  <c r="I54" i="17"/>
  <c r="H10" i="26"/>
  <c r="H54" i="26"/>
  <c r="N54" i="17"/>
  <c r="N10" i="17"/>
  <c r="K56" i="26"/>
  <c r="M54" i="27"/>
  <c r="K10" i="17"/>
  <c r="M10" i="17" s="1"/>
  <c r="K54" i="17"/>
  <c r="L10" i="27"/>
  <c r="L54" i="27"/>
  <c r="G12" i="26"/>
  <c r="N54" i="27"/>
  <c r="I10" i="26"/>
  <c r="I54" i="26"/>
  <c r="F55" i="27"/>
  <c r="E54" i="27"/>
  <c r="F54" i="27" s="1"/>
  <c r="I10" i="27"/>
  <c r="M10" i="27"/>
  <c r="I9" i="17" l="1"/>
  <c r="L9" i="17"/>
  <c r="N9" i="17"/>
  <c r="H9" i="17"/>
  <c r="K9" i="17"/>
  <c r="M9" i="17" s="1"/>
  <c r="G9" i="17"/>
  <c r="K12" i="26"/>
  <c r="I9" i="26"/>
  <c r="K10" i="27"/>
  <c r="H9" i="26"/>
  <c r="G9" i="26"/>
  <c r="J9" i="26"/>
  <c r="L9" i="26"/>
  <c r="J9" i="17"/>
  <c r="M9" i="26"/>
  <c r="L9" i="27"/>
  <c r="H9" i="27"/>
  <c r="M9" i="27"/>
  <c r="J9" i="27"/>
  <c r="I9" i="27"/>
  <c r="K10" i="26"/>
  <c r="N9" i="27"/>
  <c r="N9" i="26"/>
  <c r="K54" i="26"/>
  <c r="G9" i="27"/>
  <c r="K9" i="26" l="1"/>
  <c r="K9" i="27"/>
</calcChain>
</file>

<file path=xl/sharedStrings.xml><?xml version="1.0" encoding="utf-8"?>
<sst xmlns="http://schemas.openxmlformats.org/spreadsheetml/2006/main" count="1803" uniqueCount="735">
  <si>
    <t>水稲</t>
  </si>
  <si>
    <t>作付</t>
  </si>
  <si>
    <t>　</t>
  </si>
  <si>
    <t>面積</t>
  </si>
  <si>
    <t xml:space="preserve"> </t>
  </si>
  <si>
    <t>小計</t>
  </si>
  <si>
    <t>合計</t>
  </si>
  <si>
    <t>同左</t>
  </si>
  <si>
    <t>有　機　物　の　施　用</t>
  </si>
  <si>
    <t>ケ　イ　カ　リ　ン</t>
  </si>
  <si>
    <t>施用</t>
  </si>
  <si>
    <t>施用量</t>
  </si>
  <si>
    <t>同左10ａ</t>
  </si>
  <si>
    <t>割合</t>
  </si>
  <si>
    <t>(風乾)</t>
  </si>
  <si>
    <t>比率</t>
  </si>
  <si>
    <t>収　　穫　　機</t>
  </si>
  <si>
    <t>植え</t>
  </si>
  <si>
    <t>湛　水</t>
  </si>
  <si>
    <t>乾　田</t>
  </si>
  <si>
    <t>以上</t>
  </si>
  <si>
    <t>直　播</t>
  </si>
  <si>
    <t>５条刈</t>
  </si>
  <si>
    <t>苗の種類別</t>
  </si>
  <si>
    <t>出荷段階別</t>
  </si>
  <si>
    <t>共同育苗施設数</t>
  </si>
  <si>
    <t>面　積</t>
  </si>
  <si>
    <t>50ha</t>
  </si>
  <si>
    <t>方式別箇所数及び処理面積、出荷数量</t>
  </si>
  <si>
    <t>処　理</t>
  </si>
  <si>
    <t>数</t>
  </si>
  <si>
    <t>(ha)</t>
  </si>
  <si>
    <t>不耕起</t>
  </si>
  <si>
    <t>乗　用</t>
  </si>
  <si>
    <t>播　種</t>
  </si>
  <si>
    <t>播種機</t>
  </si>
  <si>
    <t>条播</t>
  </si>
  <si>
    <t>点播</t>
  </si>
  <si>
    <t>ﾄﾞﾘﾙ播</t>
  </si>
  <si>
    <t>合計</t>
    <rPh sb="0" eb="2">
      <t>ゴウケイ</t>
    </rPh>
    <phoneticPr fontId="4"/>
  </si>
  <si>
    <t>未満</t>
    <rPh sb="0" eb="2">
      <t>ミマン</t>
    </rPh>
    <phoneticPr fontId="3"/>
  </si>
  <si>
    <t>経営規模別内訳</t>
    <rPh sb="0" eb="2">
      <t>ケイエイ</t>
    </rPh>
    <rPh sb="2" eb="4">
      <t>キボ</t>
    </rPh>
    <rPh sb="4" eb="5">
      <t>ベツ</t>
    </rPh>
    <rPh sb="5" eb="7">
      <t>ウチワケ</t>
    </rPh>
    <phoneticPr fontId="8"/>
  </si>
  <si>
    <t>30ha以上</t>
    <rPh sb="4" eb="6">
      <t>イジョウ</t>
    </rPh>
    <phoneticPr fontId="8"/>
  </si>
  <si>
    <t>加工</t>
    <rPh sb="0" eb="2">
      <t>カコウ</t>
    </rPh>
    <phoneticPr fontId="4"/>
  </si>
  <si>
    <t>その他</t>
    <rPh sb="0" eb="3">
      <t>ソノタ</t>
    </rPh>
    <phoneticPr fontId="4"/>
  </si>
  <si>
    <t>堆肥</t>
    <rPh sb="0" eb="2">
      <t>タイヒ</t>
    </rPh>
    <phoneticPr fontId="4"/>
  </si>
  <si>
    <t>マルチ</t>
    <phoneticPr fontId="4"/>
  </si>
  <si>
    <t>飼料</t>
    <rPh sb="0" eb="2">
      <t>シリョウ</t>
    </rPh>
    <phoneticPr fontId="4"/>
  </si>
  <si>
    <t>敷料</t>
    <rPh sb="0" eb="1">
      <t>シ</t>
    </rPh>
    <rPh sb="1" eb="2">
      <t>リョウ</t>
    </rPh>
    <phoneticPr fontId="4"/>
  </si>
  <si>
    <t>利用量</t>
    <rPh sb="0" eb="2">
      <t>リヨウ</t>
    </rPh>
    <rPh sb="2" eb="3">
      <t>リョウ</t>
    </rPh>
    <phoneticPr fontId="4"/>
  </si>
  <si>
    <t>田植機利用面積(ha)</t>
    <rPh sb="0" eb="3">
      <t>タウエキ</t>
    </rPh>
    <rPh sb="3" eb="5">
      <t>リヨウ</t>
    </rPh>
    <rPh sb="5" eb="7">
      <t>メンセキ</t>
    </rPh>
    <phoneticPr fontId="5"/>
  </si>
  <si>
    <t>導入計画面積</t>
    <rPh sb="0" eb="2">
      <t>ドウニュウ</t>
    </rPh>
    <rPh sb="2" eb="4">
      <t>ケイカク</t>
    </rPh>
    <rPh sb="4" eb="6">
      <t>メンセキ</t>
    </rPh>
    <phoneticPr fontId="8"/>
  </si>
  <si>
    <t>認定者数</t>
    <rPh sb="0" eb="3">
      <t>ニンテイシャ</t>
    </rPh>
    <rPh sb="3" eb="4">
      <t>スウ</t>
    </rPh>
    <phoneticPr fontId="8"/>
  </si>
  <si>
    <t>発生量</t>
    <rPh sb="0" eb="2">
      <t>ハッセイ</t>
    </rPh>
    <rPh sb="2" eb="3">
      <t>リョウ</t>
    </rPh>
    <phoneticPr fontId="4"/>
  </si>
  <si>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4"/>
  </si>
  <si>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4"/>
  </si>
  <si>
    <t>小計</t>
    <rPh sb="0" eb="2">
      <t>ショウケイ</t>
    </rPh>
    <phoneticPr fontId="4"/>
  </si>
  <si>
    <t>収穫量</t>
    <rPh sb="0" eb="2">
      <t>シュウカク</t>
    </rPh>
    <rPh sb="2" eb="3">
      <t>リョウ</t>
    </rPh>
    <phoneticPr fontId="4"/>
  </si>
  <si>
    <t>田植機</t>
    <rPh sb="0" eb="2">
      <t>タウエ</t>
    </rPh>
    <rPh sb="2" eb="3">
      <t>キ</t>
    </rPh>
    <phoneticPr fontId="5"/>
  </si>
  <si>
    <t>利用</t>
    <rPh sb="0" eb="2">
      <t>リヨウ</t>
    </rPh>
    <phoneticPr fontId="5"/>
  </si>
  <si>
    <t>面積</t>
    <rPh sb="0" eb="2">
      <t>メンセキ</t>
    </rPh>
    <phoneticPr fontId="5"/>
  </si>
  <si>
    <t>汎用型ｺﾝﾊﾞｲﾝ</t>
    <rPh sb="0" eb="1">
      <t>ハン</t>
    </rPh>
    <rPh sb="1" eb="2">
      <t>ヨウ</t>
    </rPh>
    <rPh sb="2" eb="3">
      <t>カタ</t>
    </rPh>
    <phoneticPr fontId="3"/>
  </si>
  <si>
    <t>(廃棄等）</t>
    <rPh sb="1" eb="3">
      <t>ハイキ</t>
    </rPh>
    <rPh sb="3" eb="4">
      <t>トウ</t>
    </rPh>
    <phoneticPr fontId="4"/>
  </si>
  <si>
    <t>稲　　わ　　ら　　の　　利　　用</t>
    <rPh sb="0" eb="1">
      <t>イナ</t>
    </rPh>
    <rPh sb="12" eb="13">
      <t>リ</t>
    </rPh>
    <rPh sb="15" eb="16">
      <t>ヨウ</t>
    </rPh>
    <phoneticPr fontId="4"/>
  </si>
  <si>
    <t>稲わらの</t>
    <rPh sb="0" eb="1">
      <t>イナ</t>
    </rPh>
    <phoneticPr fontId="4"/>
  </si>
  <si>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4"/>
  </si>
  <si>
    <t>玄米</t>
    <rPh sb="0" eb="2">
      <t>ゲンマイ</t>
    </rPh>
    <phoneticPr fontId="4"/>
  </si>
  <si>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4"/>
  </si>
  <si>
    <t>不耕起</t>
    <rPh sb="0" eb="1">
      <t>フ</t>
    </rPh>
    <rPh sb="1" eb="2">
      <t>コウ</t>
    </rPh>
    <rPh sb="2" eb="3">
      <t>キ</t>
    </rPh>
    <phoneticPr fontId="5"/>
  </si>
  <si>
    <t>耕　　種</t>
    <rPh sb="0" eb="1">
      <t>コウ</t>
    </rPh>
    <rPh sb="3" eb="4">
      <t>シュ</t>
    </rPh>
    <phoneticPr fontId="4"/>
  </si>
  <si>
    <t>畜　　産</t>
    <rPh sb="0" eb="1">
      <t>チク</t>
    </rPh>
    <rPh sb="3" eb="4">
      <t>サン</t>
    </rPh>
    <phoneticPr fontId="4"/>
  </si>
  <si>
    <t>利用率</t>
    <rPh sb="0" eb="2">
      <t>リヨウ</t>
    </rPh>
    <rPh sb="2" eb="3">
      <t>リツ</t>
    </rPh>
    <phoneticPr fontId="4"/>
  </si>
  <si>
    <t>調製（貯蔵）施設</t>
    <rPh sb="2" eb="8">
      <t>シセツ</t>
    </rPh>
    <phoneticPr fontId="5"/>
  </si>
  <si>
    <t>当たり</t>
    <rPh sb="0" eb="1">
      <t>ア</t>
    </rPh>
    <phoneticPr fontId="5"/>
  </si>
  <si>
    <t>機構別利用面積(ha)</t>
    <rPh sb="3" eb="5">
      <t>リヨウ</t>
    </rPh>
    <rPh sb="5" eb="7">
      <t>メンセキ</t>
    </rPh>
    <phoneticPr fontId="5"/>
  </si>
  <si>
    <t>(人)</t>
    <rPh sb="1" eb="2">
      <t>ニン</t>
    </rPh>
    <phoneticPr fontId="8"/>
  </si>
  <si>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4"/>
  </si>
  <si>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4"/>
  </si>
  <si>
    <t>区分</t>
    <rPh sb="0" eb="2">
      <t>クブン</t>
    </rPh>
    <phoneticPr fontId="4"/>
  </si>
  <si>
    <t>稲わら</t>
    <rPh sb="0" eb="1">
      <t>イネ</t>
    </rPh>
    <phoneticPr fontId="4"/>
  </si>
  <si>
    <t>県北</t>
    <rPh sb="0" eb="2">
      <t>ケンポク</t>
    </rPh>
    <phoneticPr fontId="4"/>
  </si>
  <si>
    <t>県中</t>
    <rPh sb="0" eb="2">
      <t>ケンチュウ</t>
    </rPh>
    <phoneticPr fontId="4"/>
  </si>
  <si>
    <t>県南</t>
    <rPh sb="0" eb="2">
      <t>ケンナン</t>
    </rPh>
    <phoneticPr fontId="4"/>
  </si>
  <si>
    <t>会津</t>
    <rPh sb="0" eb="2">
      <t>アイヅ</t>
    </rPh>
    <phoneticPr fontId="4"/>
  </si>
  <si>
    <t>南会津</t>
    <rPh sb="0" eb="3">
      <t>ミナミアイヅ</t>
    </rPh>
    <phoneticPr fontId="4"/>
  </si>
  <si>
    <t>相双</t>
    <rPh sb="0" eb="2">
      <t>ソウソウ</t>
    </rPh>
    <phoneticPr fontId="4"/>
  </si>
  <si>
    <t>小計</t>
    <rPh sb="0" eb="2">
      <t>ショウケイ</t>
    </rPh>
    <phoneticPr fontId="3"/>
  </si>
  <si>
    <t>地域区分</t>
    <rPh sb="0" eb="2">
      <t>チイキ</t>
    </rPh>
    <rPh sb="2" eb="4">
      <t>クブン</t>
    </rPh>
    <phoneticPr fontId="4"/>
  </si>
  <si>
    <t>標高別水稲作付面積(ha)</t>
    <rPh sb="3" eb="5">
      <t>スイトウ</t>
    </rPh>
    <rPh sb="5" eb="7">
      <t>サクツケ</t>
    </rPh>
    <phoneticPr fontId="4"/>
  </si>
  <si>
    <t>300m
未満</t>
    <rPh sb="5" eb="7">
      <t>ミマン</t>
    </rPh>
    <phoneticPr fontId="4"/>
  </si>
  <si>
    <t>600m
以上</t>
    <rPh sb="5" eb="7">
      <t>イジョウ</t>
    </rPh>
    <phoneticPr fontId="4"/>
  </si>
  <si>
    <t>中 通 り</t>
    <rPh sb="0" eb="1">
      <t>チュウ</t>
    </rPh>
    <rPh sb="2" eb="3">
      <t>ツウ</t>
    </rPh>
    <phoneticPr fontId="4"/>
  </si>
  <si>
    <t>県　　 計</t>
    <rPh sb="0" eb="1">
      <t>ケン</t>
    </rPh>
    <rPh sb="4" eb="5">
      <t>ケイ</t>
    </rPh>
    <phoneticPr fontId="4"/>
  </si>
  <si>
    <t>会　　 津</t>
    <rPh sb="0" eb="1">
      <t>カイ</t>
    </rPh>
    <rPh sb="4" eb="5">
      <t>ツ</t>
    </rPh>
    <phoneticPr fontId="4"/>
  </si>
  <si>
    <t>浜 通 り</t>
    <rPh sb="0" eb="1">
      <t>ハマ</t>
    </rPh>
    <rPh sb="2" eb="3">
      <t>ツウ</t>
    </rPh>
    <phoneticPr fontId="4"/>
  </si>
  <si>
    <t>県　　 北</t>
    <rPh sb="0" eb="1">
      <t>ケン</t>
    </rPh>
    <rPh sb="4" eb="5">
      <t>ホク</t>
    </rPh>
    <phoneticPr fontId="4"/>
  </si>
  <si>
    <t>県 　　中</t>
    <rPh sb="0" eb="1">
      <t>ケン</t>
    </rPh>
    <rPh sb="4" eb="5">
      <t>チュウ</t>
    </rPh>
    <phoneticPr fontId="4"/>
  </si>
  <si>
    <t>県　　 南</t>
    <rPh sb="0" eb="1">
      <t>ケン</t>
    </rPh>
    <rPh sb="4" eb="5">
      <t>ミナミ</t>
    </rPh>
    <phoneticPr fontId="4"/>
  </si>
  <si>
    <t>会 　　津</t>
    <rPh sb="0" eb="1">
      <t>カイ</t>
    </rPh>
    <rPh sb="4" eb="5">
      <t>ツ</t>
    </rPh>
    <phoneticPr fontId="4"/>
  </si>
  <si>
    <t>南 会 津</t>
    <rPh sb="0" eb="1">
      <t>ミナミ</t>
    </rPh>
    <rPh sb="2" eb="3">
      <t>カイ</t>
    </rPh>
    <rPh sb="4" eb="5">
      <t>ツ</t>
    </rPh>
    <phoneticPr fontId="4"/>
  </si>
  <si>
    <t>相 　　双</t>
    <rPh sb="0" eb="1">
      <t>ソウ</t>
    </rPh>
    <rPh sb="4" eb="5">
      <t>ソウ</t>
    </rPh>
    <phoneticPr fontId="4"/>
  </si>
  <si>
    <t>農林事務所</t>
    <rPh sb="0" eb="1">
      <t>ノウ</t>
    </rPh>
    <rPh sb="1" eb="2">
      <t>ハヤシ</t>
    </rPh>
    <rPh sb="2" eb="3">
      <t>コト</t>
    </rPh>
    <rPh sb="3" eb="4">
      <t>ツトム</t>
    </rPh>
    <rPh sb="4" eb="5">
      <t>ショ</t>
    </rPh>
    <phoneticPr fontId="4"/>
  </si>
  <si>
    <t>い わ き</t>
    <phoneticPr fontId="4"/>
  </si>
  <si>
    <t>(ha)</t>
    <phoneticPr fontId="5"/>
  </si>
  <si>
    <t>(%)</t>
    <phoneticPr fontId="5"/>
  </si>
  <si>
    <t>(t)</t>
    <phoneticPr fontId="5"/>
  </si>
  <si>
    <t>(kg)</t>
    <phoneticPr fontId="5"/>
  </si>
  <si>
    <t>県　　 北</t>
    <rPh sb="0" eb="1">
      <t>ケン</t>
    </rPh>
    <rPh sb="4" eb="5">
      <t>キタ</t>
    </rPh>
    <phoneticPr fontId="5"/>
  </si>
  <si>
    <t>農業普及部・農業普及所</t>
    <rPh sb="0" eb="2">
      <t>ノウギョウ</t>
    </rPh>
    <rPh sb="2" eb="4">
      <t>フキュウ</t>
    </rPh>
    <rPh sb="4" eb="5">
      <t>ブ</t>
    </rPh>
    <rPh sb="6" eb="8">
      <t>ノウギョウ</t>
    </rPh>
    <rPh sb="8" eb="10">
      <t>フキュウ</t>
    </rPh>
    <rPh sb="10" eb="11">
      <t>ショ</t>
    </rPh>
    <phoneticPr fontId="5"/>
  </si>
  <si>
    <t>会津若松</t>
    <rPh sb="0" eb="4">
      <t>アイヅワカマツ</t>
    </rPh>
    <phoneticPr fontId="5"/>
  </si>
  <si>
    <t>会津坂下</t>
    <rPh sb="0" eb="4">
      <t>アイヅバンゲ</t>
    </rPh>
    <phoneticPr fontId="5"/>
  </si>
  <si>
    <t>双　　 葉</t>
    <rPh sb="0" eb="1">
      <t>ソウ</t>
    </rPh>
    <rPh sb="4" eb="5">
      <t>ハ</t>
    </rPh>
    <phoneticPr fontId="5"/>
  </si>
  <si>
    <t>伊　　 達</t>
    <rPh sb="0" eb="1">
      <t>イ</t>
    </rPh>
    <rPh sb="4" eb="5">
      <t>タチ</t>
    </rPh>
    <phoneticPr fontId="5"/>
  </si>
  <si>
    <t>安 　　達</t>
    <rPh sb="0" eb="1">
      <t>アン</t>
    </rPh>
    <rPh sb="4" eb="5">
      <t>タチ</t>
    </rPh>
    <phoneticPr fontId="5"/>
  </si>
  <si>
    <t>県　　 中</t>
    <rPh sb="0" eb="1">
      <t>ケン</t>
    </rPh>
    <rPh sb="4" eb="5">
      <t>チュウ</t>
    </rPh>
    <phoneticPr fontId="5"/>
  </si>
  <si>
    <t>田 　　村</t>
    <rPh sb="0" eb="1">
      <t>タ</t>
    </rPh>
    <rPh sb="4" eb="5">
      <t>ムラ</t>
    </rPh>
    <phoneticPr fontId="5"/>
  </si>
  <si>
    <t>須 賀 川</t>
    <rPh sb="0" eb="1">
      <t>ス</t>
    </rPh>
    <rPh sb="2" eb="3">
      <t>ガ</t>
    </rPh>
    <rPh sb="4" eb="5">
      <t>カワ</t>
    </rPh>
    <phoneticPr fontId="5"/>
  </si>
  <si>
    <t>県 　　南</t>
    <rPh sb="0" eb="1">
      <t>ケン</t>
    </rPh>
    <rPh sb="4" eb="5">
      <t>ミナミ</t>
    </rPh>
    <phoneticPr fontId="5"/>
  </si>
  <si>
    <t>喜 多 方</t>
    <rPh sb="0" eb="1">
      <t>キ</t>
    </rPh>
    <rPh sb="2" eb="3">
      <t>タ</t>
    </rPh>
    <rPh sb="4" eb="5">
      <t>カタ</t>
    </rPh>
    <phoneticPr fontId="5"/>
  </si>
  <si>
    <t>量</t>
    <rPh sb="0" eb="1">
      <t>リョウ</t>
    </rPh>
    <phoneticPr fontId="5"/>
  </si>
  <si>
    <t>土　壌　改　良　資　材　の　活　用</t>
    <rPh sb="0" eb="1">
      <t>ツチ</t>
    </rPh>
    <rPh sb="2" eb="3">
      <t>ツチ</t>
    </rPh>
    <rPh sb="4" eb="5">
      <t>アラタ</t>
    </rPh>
    <rPh sb="6" eb="7">
      <t>リョウ</t>
    </rPh>
    <rPh sb="8" eb="9">
      <t>シ</t>
    </rPh>
    <rPh sb="10" eb="11">
      <t>ザイ</t>
    </rPh>
    <rPh sb="14" eb="15">
      <t>カツ</t>
    </rPh>
    <rPh sb="16" eb="17">
      <t>ヨウ</t>
    </rPh>
    <phoneticPr fontId="5"/>
  </si>
  <si>
    <t>農 林 事 務 所</t>
    <rPh sb="0" eb="1">
      <t>ノウ</t>
    </rPh>
    <rPh sb="2" eb="3">
      <t>ハヤシ</t>
    </rPh>
    <rPh sb="4" eb="5">
      <t>コト</t>
    </rPh>
    <rPh sb="6" eb="7">
      <t>ツトム</t>
    </rPh>
    <rPh sb="8" eb="9">
      <t>ショ</t>
    </rPh>
    <phoneticPr fontId="4"/>
  </si>
  <si>
    <t>玄米</t>
    <rPh sb="0" eb="2">
      <t>ゲンマイ</t>
    </rPh>
    <phoneticPr fontId="3"/>
  </si>
  <si>
    <t>利用量</t>
    <rPh sb="0" eb="2">
      <t>リヨウ</t>
    </rPh>
    <rPh sb="2" eb="3">
      <t>リョウ</t>
    </rPh>
    <phoneticPr fontId="3"/>
  </si>
  <si>
    <t>利　　用　　の　　割　　合　　(％)</t>
    <rPh sb="0" eb="1">
      <t>リ</t>
    </rPh>
    <rPh sb="3" eb="4">
      <t>ヨウ</t>
    </rPh>
    <rPh sb="9" eb="10">
      <t>ワリ</t>
    </rPh>
    <rPh sb="12" eb="13">
      <t>ゴウ</t>
    </rPh>
    <phoneticPr fontId="3"/>
  </si>
  <si>
    <t>その他</t>
    <rPh sb="0" eb="3">
      <t>ソノタ</t>
    </rPh>
    <phoneticPr fontId="3"/>
  </si>
  <si>
    <t>収穫量</t>
    <rPh sb="0" eb="2">
      <t>シュウカク</t>
    </rPh>
    <rPh sb="2" eb="3">
      <t>リョウ</t>
    </rPh>
    <phoneticPr fontId="3"/>
  </si>
  <si>
    <t>発生量</t>
    <rPh sb="0" eb="2">
      <t>ハッセイ</t>
    </rPh>
    <rPh sb="2" eb="3">
      <t>リョウ</t>
    </rPh>
    <phoneticPr fontId="3"/>
  </si>
  <si>
    <t>合計</t>
    <rPh sb="0" eb="2">
      <t>ゴウケイ</t>
    </rPh>
    <phoneticPr fontId="3"/>
  </si>
  <si>
    <t>利用率</t>
    <rPh sb="0" eb="2">
      <t>リヨウ</t>
    </rPh>
    <rPh sb="2" eb="3">
      <t>リツ</t>
    </rPh>
    <phoneticPr fontId="3"/>
  </si>
  <si>
    <t>(廃棄等）</t>
    <rPh sb="1" eb="3">
      <t>ハイキ</t>
    </rPh>
    <rPh sb="3" eb="4">
      <t>トウ</t>
    </rPh>
    <phoneticPr fontId="3"/>
  </si>
  <si>
    <t>堆肥</t>
    <rPh sb="0" eb="2">
      <t>タイヒ</t>
    </rPh>
    <phoneticPr fontId="3"/>
  </si>
  <si>
    <t>耕　　　種</t>
    <rPh sb="0" eb="1">
      <t>コウ</t>
    </rPh>
    <rPh sb="4" eb="5">
      <t>シュ</t>
    </rPh>
    <phoneticPr fontId="3"/>
  </si>
  <si>
    <t>畜産</t>
    <rPh sb="0" eb="2">
      <t>チクサン</t>
    </rPh>
    <phoneticPr fontId="3"/>
  </si>
  <si>
    <t>くん炭</t>
    <rPh sb="2" eb="3">
      <t>スミ</t>
    </rPh>
    <phoneticPr fontId="3"/>
  </si>
  <si>
    <t>燃料</t>
    <rPh sb="0" eb="2">
      <t>ネンリョウ</t>
    </rPh>
    <phoneticPr fontId="3"/>
  </si>
  <si>
    <t>マルチ</t>
    <phoneticPr fontId="3"/>
  </si>
  <si>
    <t>暗渠</t>
    <rPh sb="0" eb="2">
      <t>アンキョ</t>
    </rPh>
    <phoneticPr fontId="3"/>
  </si>
  <si>
    <t>稲わら及びもみがらの発生量については、玄米量に下表の係数を掛けて算出する。</t>
    <rPh sb="0" eb="1">
      <t>イナ</t>
    </rPh>
    <rPh sb="3" eb="4">
      <t>オヨ</t>
    </rPh>
    <rPh sb="10" eb="12">
      <t>ハッセイ</t>
    </rPh>
    <rPh sb="12" eb="13">
      <t>リョウ</t>
    </rPh>
    <rPh sb="19" eb="21">
      <t>ゲンマイ</t>
    </rPh>
    <rPh sb="21" eb="22">
      <t>リョウ</t>
    </rPh>
    <rPh sb="23" eb="24">
      <t>シタ</t>
    </rPh>
    <rPh sb="24" eb="25">
      <t>ヒョウ</t>
    </rPh>
    <rPh sb="26" eb="28">
      <t>ケイスウ</t>
    </rPh>
    <rPh sb="29" eb="30">
      <t>カ</t>
    </rPh>
    <rPh sb="32" eb="34">
      <t>サンシュツ</t>
    </rPh>
    <phoneticPr fontId="3"/>
  </si>
  <si>
    <t>表：稲わら及びもみがらの発生量算出に用いる係数</t>
    <rPh sb="0" eb="1">
      <t>ヒョウ</t>
    </rPh>
    <rPh sb="2" eb="3">
      <t>イナ</t>
    </rPh>
    <rPh sb="5" eb="6">
      <t>オヨ</t>
    </rPh>
    <rPh sb="12" eb="14">
      <t>ハッセイ</t>
    </rPh>
    <rPh sb="14" eb="15">
      <t>リョウ</t>
    </rPh>
    <rPh sb="15" eb="17">
      <t>サンシュツ</t>
    </rPh>
    <rPh sb="18" eb="19">
      <t>モチ</t>
    </rPh>
    <rPh sb="21" eb="23">
      <t>ケイスウ</t>
    </rPh>
    <phoneticPr fontId="3"/>
  </si>
  <si>
    <t>区分</t>
    <rPh sb="0" eb="2">
      <t>クブン</t>
    </rPh>
    <phoneticPr fontId="3"/>
  </si>
  <si>
    <t>県北</t>
    <rPh sb="0" eb="2">
      <t>ケンポク</t>
    </rPh>
    <phoneticPr fontId="3"/>
  </si>
  <si>
    <t>県中</t>
    <rPh sb="0" eb="2">
      <t>ケンチュウ</t>
    </rPh>
    <phoneticPr fontId="3"/>
  </si>
  <si>
    <t>県南</t>
    <rPh sb="0" eb="2">
      <t>ケンナン</t>
    </rPh>
    <phoneticPr fontId="3"/>
  </si>
  <si>
    <t>会津</t>
    <rPh sb="0" eb="2">
      <t>アイヅ</t>
    </rPh>
    <phoneticPr fontId="3"/>
  </si>
  <si>
    <t>南会津</t>
    <rPh sb="0" eb="3">
      <t>ミナミアイヅ</t>
    </rPh>
    <phoneticPr fontId="3"/>
  </si>
  <si>
    <t>相双</t>
    <rPh sb="0" eb="2">
      <t>ソウソウ</t>
    </rPh>
    <phoneticPr fontId="3"/>
  </si>
  <si>
    <t>稲わら</t>
    <rPh sb="0" eb="1">
      <t>イネ</t>
    </rPh>
    <phoneticPr fontId="3"/>
  </si>
  <si>
    <t>注）１　稲わらの利用については、畜産担当者と調整した上で記入する。</t>
    <rPh sb="0" eb="1">
      <t>チュウ</t>
    </rPh>
    <rPh sb="4" eb="5">
      <t>イナ</t>
    </rPh>
    <rPh sb="8" eb="10">
      <t>リヨウ</t>
    </rPh>
    <rPh sb="16" eb="18">
      <t>チクサン</t>
    </rPh>
    <rPh sb="18" eb="21">
      <t>タントウシャ</t>
    </rPh>
    <rPh sb="22" eb="24">
      <t>チョウセイ</t>
    </rPh>
    <rPh sb="26" eb="27">
      <t>ウエ</t>
    </rPh>
    <rPh sb="28" eb="30">
      <t>キニュウ</t>
    </rPh>
    <phoneticPr fontId="3"/>
  </si>
  <si>
    <t>　　２　床土代替資材については、水稲の他、野菜等の床土として利用されているものも含む。</t>
    <rPh sb="4" eb="5">
      <t>トコ</t>
    </rPh>
    <rPh sb="5" eb="6">
      <t>ツチ</t>
    </rPh>
    <rPh sb="6" eb="8">
      <t>ダイタイ</t>
    </rPh>
    <rPh sb="8" eb="10">
      <t>シザイ</t>
    </rPh>
    <rPh sb="16" eb="18">
      <t>スイトウ</t>
    </rPh>
    <rPh sb="19" eb="20">
      <t>タ</t>
    </rPh>
    <rPh sb="21" eb="23">
      <t>ヤサイ</t>
    </rPh>
    <rPh sb="23" eb="24">
      <t>トウ</t>
    </rPh>
    <rPh sb="25" eb="26">
      <t>トコ</t>
    </rPh>
    <rPh sb="26" eb="27">
      <t>ツチ</t>
    </rPh>
    <rPh sb="30" eb="32">
      <t>リヨウ</t>
    </rPh>
    <rPh sb="40" eb="41">
      <t>フク</t>
    </rPh>
    <phoneticPr fontId="3"/>
  </si>
  <si>
    <t>　　３　「もみがら」欄には、「もみがら（共同乾燥調製（貯蔵）施設分）」欄の数値を含めて記入する。</t>
    <rPh sb="10" eb="11">
      <t>ラン</t>
    </rPh>
    <rPh sb="20" eb="22">
      <t>キョウドウ</t>
    </rPh>
    <rPh sb="22" eb="24">
      <t>カンソウ</t>
    </rPh>
    <rPh sb="24" eb="26">
      <t>チョウセイ</t>
    </rPh>
    <rPh sb="27" eb="29">
      <t>チョゾウ</t>
    </rPh>
    <rPh sb="30" eb="32">
      <t>シセツ</t>
    </rPh>
    <rPh sb="32" eb="33">
      <t>ブン</t>
    </rPh>
    <rPh sb="35" eb="36">
      <t>ラン</t>
    </rPh>
    <rPh sb="37" eb="39">
      <t>スウチ</t>
    </rPh>
    <rPh sb="40" eb="41">
      <t>フク</t>
    </rPh>
    <rPh sb="43" eb="45">
      <t>キニュウ</t>
    </rPh>
    <phoneticPr fontId="3"/>
  </si>
  <si>
    <t>　　４　利用割合欄には、それぞれの利用量合計に占める利用割合を記入する。</t>
    <rPh sb="4" eb="6">
      <t>リヨウ</t>
    </rPh>
    <rPh sb="6" eb="8">
      <t>ワリアイ</t>
    </rPh>
    <rPh sb="8" eb="9">
      <t>ラン</t>
    </rPh>
    <rPh sb="17" eb="19">
      <t>リヨウ</t>
    </rPh>
    <rPh sb="19" eb="20">
      <t>リョウ</t>
    </rPh>
    <rPh sb="20" eb="22">
      <t>ゴウケイ</t>
    </rPh>
    <rPh sb="23" eb="24">
      <t>シ</t>
    </rPh>
    <rPh sb="26" eb="28">
      <t>リヨウ</t>
    </rPh>
    <rPh sb="28" eb="30">
      <t>ワリアイ</t>
    </rPh>
    <rPh sb="31" eb="33">
      <t>キニュウ</t>
    </rPh>
    <phoneticPr fontId="3"/>
  </si>
  <si>
    <t>込み</t>
    <rPh sb="0" eb="1">
      <t>コ</t>
    </rPh>
    <phoneticPr fontId="4"/>
  </si>
  <si>
    <t>地域区分</t>
    <rPh sb="0" eb="2">
      <t>チイキ</t>
    </rPh>
    <rPh sb="2" eb="4">
      <t>クブン</t>
    </rPh>
    <phoneticPr fontId="3"/>
  </si>
  <si>
    <t>中 通 り</t>
    <rPh sb="0" eb="1">
      <t>チュウ</t>
    </rPh>
    <rPh sb="2" eb="3">
      <t>ツウ</t>
    </rPh>
    <phoneticPr fontId="3"/>
  </si>
  <si>
    <t>浜 通 り</t>
    <rPh sb="0" eb="1">
      <t>ハマ</t>
    </rPh>
    <rPh sb="2" eb="3">
      <t>ツウ</t>
    </rPh>
    <phoneticPr fontId="3"/>
  </si>
  <si>
    <t>農 林 事 務 所</t>
    <rPh sb="0" eb="1">
      <t>ノウ</t>
    </rPh>
    <rPh sb="2" eb="3">
      <t>ハヤシ</t>
    </rPh>
    <rPh sb="4" eb="5">
      <t>コト</t>
    </rPh>
    <rPh sb="6" eb="7">
      <t>ツトム</t>
    </rPh>
    <rPh sb="8" eb="9">
      <t>ショ</t>
    </rPh>
    <phoneticPr fontId="3"/>
  </si>
  <si>
    <t>南 会 津</t>
    <rPh sb="0" eb="1">
      <t>ミナミ</t>
    </rPh>
    <rPh sb="2" eb="3">
      <t>カイ</t>
    </rPh>
    <rPh sb="4" eb="5">
      <t>ツ</t>
    </rPh>
    <phoneticPr fontId="3"/>
  </si>
  <si>
    <t>須 賀 川</t>
    <rPh sb="0" eb="1">
      <t>ス</t>
    </rPh>
    <rPh sb="2" eb="3">
      <t>ガ</t>
    </rPh>
    <rPh sb="4" eb="5">
      <t>カワ</t>
    </rPh>
    <phoneticPr fontId="3"/>
  </si>
  <si>
    <t>喜 多 方</t>
    <rPh sb="0" eb="1">
      <t>キ</t>
    </rPh>
    <rPh sb="2" eb="3">
      <t>タ</t>
    </rPh>
    <rPh sb="4" eb="5">
      <t>カタ</t>
    </rPh>
    <phoneticPr fontId="3"/>
  </si>
  <si>
    <t>会津坂下</t>
    <rPh sb="0" eb="4">
      <t>アイヅバンゲ</t>
    </rPh>
    <phoneticPr fontId="3"/>
  </si>
  <si>
    <t>資材</t>
    <rPh sb="0" eb="2">
      <t>シザイ</t>
    </rPh>
    <phoneticPr fontId="3"/>
  </si>
  <si>
    <t>暗渠</t>
  </si>
  <si>
    <t>代替</t>
    <rPh sb="0" eb="2">
      <t>ダイタイ</t>
    </rPh>
    <phoneticPr fontId="3"/>
  </si>
  <si>
    <t>床土</t>
    <rPh sb="0" eb="1">
      <t>トコ</t>
    </rPh>
    <rPh sb="1" eb="2">
      <t>ツチ</t>
    </rPh>
    <phoneticPr fontId="3"/>
  </si>
  <si>
    <t>(%)</t>
    <phoneticPr fontId="3"/>
  </si>
  <si>
    <t>(t)</t>
    <phoneticPr fontId="3"/>
  </si>
  <si>
    <t>共乾施設</t>
  </si>
  <si>
    <t xml:space="preserve">  </t>
  </si>
  <si>
    <t>における</t>
  </si>
  <si>
    <t>利用量</t>
  </si>
  <si>
    <t>その他</t>
  </si>
  <si>
    <t>利用率</t>
  </si>
  <si>
    <t>耕　　　種</t>
  </si>
  <si>
    <t>畜産</t>
  </si>
  <si>
    <t>くん炭</t>
  </si>
  <si>
    <t>燃料</t>
  </si>
  <si>
    <t>(廃棄等）</t>
  </si>
  <si>
    <t>発生量</t>
  </si>
  <si>
    <t>堆肥</t>
  </si>
  <si>
    <t>マルチ</t>
  </si>
  <si>
    <t>(t)</t>
  </si>
  <si>
    <t>(%)</t>
  </si>
  <si>
    <t>籾　　が　　ら　　の　　利　　用</t>
    <rPh sb="0" eb="1">
      <t>モミ</t>
    </rPh>
    <rPh sb="12" eb="13">
      <t>リ</t>
    </rPh>
    <rPh sb="15" eb="16">
      <t>ヨウ</t>
    </rPh>
    <phoneticPr fontId="3"/>
  </si>
  <si>
    <t>籾がらの</t>
    <rPh sb="0" eb="1">
      <t>モミ</t>
    </rPh>
    <phoneticPr fontId="3"/>
  </si>
  <si>
    <t>処理量</t>
    <rPh sb="0" eb="2">
      <t>ショリ</t>
    </rPh>
    <rPh sb="2" eb="3">
      <t>リョウ</t>
    </rPh>
    <phoneticPr fontId="3"/>
  </si>
  <si>
    <t>籾がらの利用（うち共同乾燥調製（貯蔵）</t>
    <rPh sb="0" eb="1">
      <t>モミ</t>
    </rPh>
    <phoneticPr fontId="3"/>
  </si>
  <si>
    <t>施設分）</t>
    <rPh sb="0" eb="2">
      <t>シセツ</t>
    </rPh>
    <rPh sb="2" eb="3">
      <t>ブン</t>
    </rPh>
    <phoneticPr fontId="3"/>
  </si>
  <si>
    <t>台　数</t>
    <phoneticPr fontId="5"/>
  </si>
  <si>
    <t>合計</t>
    <rPh sb="0" eb="2">
      <t>ゴウケイ</t>
    </rPh>
    <phoneticPr fontId="5"/>
  </si>
  <si>
    <t>同左処理面積（ha）</t>
    <phoneticPr fontId="3"/>
  </si>
  <si>
    <t>200ha</t>
    <phoneticPr fontId="3"/>
  </si>
  <si>
    <t>個所</t>
    <rPh sb="0" eb="2">
      <t>カショ</t>
    </rPh>
    <phoneticPr fontId="3"/>
  </si>
  <si>
    <t>数</t>
    <rPh sb="0" eb="1">
      <t>スウ</t>
    </rPh>
    <phoneticPr fontId="3"/>
  </si>
  <si>
    <t>面積</t>
    <rPh sb="0" eb="2">
      <t>メンセキ</t>
    </rPh>
    <phoneticPr fontId="3"/>
  </si>
  <si>
    <t>出芽苗</t>
    <rPh sb="0" eb="1">
      <t>デ</t>
    </rPh>
    <phoneticPr fontId="3"/>
  </si>
  <si>
    <t>数</t>
    <rPh sb="0" eb="1">
      <t>スウ</t>
    </rPh>
    <phoneticPr fontId="5"/>
  </si>
  <si>
    <t>面積</t>
    <phoneticPr fontId="5"/>
  </si>
  <si>
    <t>(ha)</t>
    <phoneticPr fontId="5"/>
  </si>
  <si>
    <t>(t)</t>
    <phoneticPr fontId="5"/>
  </si>
  <si>
    <t>直播</t>
    <rPh sb="0" eb="2">
      <t>チョクハ</t>
    </rPh>
    <phoneticPr fontId="5"/>
  </si>
  <si>
    <t>合計</t>
    <rPh sb="0" eb="1">
      <t>ゴウ</t>
    </rPh>
    <rPh sb="1" eb="2">
      <t>ケイ</t>
    </rPh>
    <phoneticPr fontId="5"/>
  </si>
  <si>
    <t>直播栽培実施状況（子実収穫）</t>
    <rPh sb="4" eb="6">
      <t>ジッシ</t>
    </rPh>
    <rPh sb="9" eb="10">
      <t>シ</t>
    </rPh>
    <rPh sb="10" eb="11">
      <t>ジツ</t>
    </rPh>
    <rPh sb="11" eb="13">
      <t>シュウカク</t>
    </rPh>
    <phoneticPr fontId="5"/>
  </si>
  <si>
    <t>5ha以上
経営体数
合計</t>
    <rPh sb="3" eb="5">
      <t>イジョウ</t>
    </rPh>
    <rPh sb="6" eb="8">
      <t>ケイエイ</t>
    </rPh>
    <rPh sb="8" eb="9">
      <t>タイ</t>
    </rPh>
    <rPh sb="9" eb="10">
      <t>スウ</t>
    </rPh>
    <rPh sb="11" eb="13">
      <t>ゴウケイ</t>
    </rPh>
    <phoneticPr fontId="8"/>
  </si>
  <si>
    <t>利用量試算</t>
    <rPh sb="0" eb="2">
      <t>リヨウ</t>
    </rPh>
    <rPh sb="2" eb="3">
      <t>リョウ</t>
    </rPh>
    <rPh sb="3" eb="5">
      <t>シサン</t>
    </rPh>
    <phoneticPr fontId="4"/>
  </si>
  <si>
    <t>利　　用　　量　　(ｔ)</t>
    <rPh sb="0" eb="1">
      <t>リ</t>
    </rPh>
    <rPh sb="3" eb="4">
      <t>ヨウ</t>
    </rPh>
    <rPh sb="6" eb="7">
      <t>リョウ</t>
    </rPh>
    <phoneticPr fontId="4"/>
  </si>
  <si>
    <t>利　用　量　の　内　訳　(％)</t>
    <rPh sb="0" eb="1">
      <t>リ</t>
    </rPh>
    <rPh sb="2" eb="3">
      <t>ヨウ</t>
    </rPh>
    <rPh sb="4" eb="5">
      <t>リョウ</t>
    </rPh>
    <rPh sb="8" eb="9">
      <t>ウチ</t>
    </rPh>
    <rPh sb="10" eb="11">
      <t>ヤク</t>
    </rPh>
    <phoneticPr fontId="3"/>
  </si>
  <si>
    <t>300～
400m</t>
    <phoneticPr fontId="4"/>
  </si>
  <si>
    <t>400～
500m</t>
    <phoneticPr fontId="4"/>
  </si>
  <si>
    <t>500～
600m</t>
    <phoneticPr fontId="4"/>
  </si>
  <si>
    <t>(t)</t>
    <phoneticPr fontId="4"/>
  </si>
  <si>
    <t xml:space="preserve">  </t>
    <phoneticPr fontId="4"/>
  </si>
  <si>
    <t>すき</t>
    <phoneticPr fontId="4"/>
  </si>
  <si>
    <t>(%)</t>
    <phoneticPr fontId="4"/>
  </si>
  <si>
    <t>いわき</t>
    <phoneticPr fontId="4"/>
  </si>
  <si>
    <t>もみがら</t>
    <phoneticPr fontId="4"/>
  </si>
  <si>
    <t>いわき</t>
    <phoneticPr fontId="3"/>
  </si>
  <si>
    <t>もみがら</t>
    <phoneticPr fontId="3"/>
  </si>
  <si>
    <t>玄米の</t>
    <phoneticPr fontId="3"/>
  </si>
  <si>
    <t>床土</t>
    <phoneticPr fontId="3"/>
  </si>
  <si>
    <t>バインダ</t>
    <phoneticPr fontId="5"/>
  </si>
  <si>
    <t>自脱型ｺﾝﾊﾞｲﾝ</t>
    <phoneticPr fontId="5"/>
  </si>
  <si>
    <t>６条</t>
    <phoneticPr fontId="3"/>
  </si>
  <si>
    <t>８条</t>
    <phoneticPr fontId="3"/>
  </si>
  <si>
    <t>施肥</t>
    <phoneticPr fontId="5"/>
  </si>
  <si>
    <t>成苗</t>
    <phoneticPr fontId="5"/>
  </si>
  <si>
    <t>稚苗</t>
    <phoneticPr fontId="5"/>
  </si>
  <si>
    <t>(台)</t>
    <phoneticPr fontId="5"/>
  </si>
  <si>
    <t>(ha)</t>
    <phoneticPr fontId="5"/>
  </si>
  <si>
    <t>乳　苗</t>
    <phoneticPr fontId="3"/>
  </si>
  <si>
    <t>稚　苗</t>
    <phoneticPr fontId="3"/>
  </si>
  <si>
    <t>中  苗</t>
    <phoneticPr fontId="3"/>
  </si>
  <si>
    <t>成  苗</t>
    <phoneticPr fontId="3"/>
  </si>
  <si>
    <t>緑化苗</t>
    <phoneticPr fontId="3"/>
  </si>
  <si>
    <t>硬化苗</t>
    <phoneticPr fontId="3"/>
  </si>
  <si>
    <t>50～</t>
    <phoneticPr fontId="3"/>
  </si>
  <si>
    <t>100～</t>
    <phoneticPr fontId="3"/>
  </si>
  <si>
    <t>未満</t>
    <phoneticPr fontId="3"/>
  </si>
  <si>
    <t>200ha</t>
    <phoneticPr fontId="3"/>
  </si>
  <si>
    <t>(ha)</t>
    <phoneticPr fontId="3"/>
  </si>
  <si>
    <t>無人</t>
    <phoneticPr fontId="5"/>
  </si>
  <si>
    <t>動散</t>
    <phoneticPr fontId="5"/>
  </si>
  <si>
    <t>播種</t>
    <phoneticPr fontId="5"/>
  </si>
  <si>
    <t>田 村 市</t>
    <rPh sb="0" eb="1">
      <t>タ</t>
    </rPh>
    <rPh sb="2" eb="3">
      <t>ムラ</t>
    </rPh>
    <rPh sb="4" eb="5">
      <t>シ</t>
    </rPh>
    <phoneticPr fontId="20"/>
  </si>
  <si>
    <t>三 春 町</t>
  </si>
  <si>
    <t>小 野 町</t>
  </si>
  <si>
    <t>鏡 石 町</t>
  </si>
  <si>
    <t>天 栄 村</t>
  </si>
  <si>
    <t>石 川 町</t>
  </si>
  <si>
    <t>玉 川 村</t>
  </si>
  <si>
    <t>平 田 村</t>
  </si>
  <si>
    <t>浅 川 町</t>
  </si>
  <si>
    <t>古 殿 町</t>
  </si>
  <si>
    <t>会津美里町</t>
    <rPh sb="0" eb="2">
      <t>アイヅ</t>
    </rPh>
    <rPh sb="2" eb="3">
      <t>ビ</t>
    </rPh>
    <rPh sb="3" eb="4">
      <t>サト</t>
    </rPh>
    <rPh sb="4" eb="5">
      <t>マチ</t>
    </rPh>
    <phoneticPr fontId="20"/>
  </si>
  <si>
    <t>南 会 津 町</t>
    <rPh sb="0" eb="1">
      <t>ミナミ</t>
    </rPh>
    <rPh sb="2" eb="3">
      <t>カイ</t>
    </rPh>
    <rPh sb="4" eb="5">
      <t>ツ</t>
    </rPh>
    <rPh sb="6" eb="7">
      <t>マチ</t>
    </rPh>
    <phoneticPr fontId="20"/>
  </si>
  <si>
    <t>南 相 馬 市</t>
    <rPh sb="0" eb="1">
      <t>ミナミ</t>
    </rPh>
    <rPh sb="2" eb="3">
      <t>ソウ</t>
    </rPh>
    <rPh sb="4" eb="5">
      <t>ウマ</t>
    </rPh>
    <rPh sb="6" eb="7">
      <t>シ</t>
    </rPh>
    <phoneticPr fontId="20"/>
  </si>
  <si>
    <t>郡 山 市</t>
    <rPh sb="0" eb="1">
      <t>グン</t>
    </rPh>
    <rPh sb="2" eb="3">
      <t>ヤマ</t>
    </rPh>
    <rPh sb="4" eb="5">
      <t>シ</t>
    </rPh>
    <phoneticPr fontId="20"/>
  </si>
  <si>
    <t>有機栽培</t>
    <rPh sb="0" eb="2">
      <t>ユウキ</t>
    </rPh>
    <rPh sb="2" eb="4">
      <t>サイバイ</t>
    </rPh>
    <phoneticPr fontId="8"/>
  </si>
  <si>
    <t>特別栽培</t>
    <rPh sb="0" eb="2">
      <t>トクベツ</t>
    </rPh>
    <rPh sb="2" eb="4">
      <t>サイバイ</t>
    </rPh>
    <phoneticPr fontId="8"/>
  </si>
  <si>
    <t>農林事務所</t>
    <rPh sb="0" eb="1">
      <t>ノウ</t>
    </rPh>
    <rPh sb="1" eb="2">
      <t>ハヤシ</t>
    </rPh>
    <rPh sb="2" eb="3">
      <t>コト</t>
    </rPh>
    <rPh sb="3" eb="4">
      <t>ツトム</t>
    </rPh>
    <rPh sb="4" eb="5">
      <t>ショ</t>
    </rPh>
    <phoneticPr fontId="3"/>
  </si>
  <si>
    <t>猪 苗 代 町</t>
    <phoneticPr fontId="20"/>
  </si>
  <si>
    <t>喜 多 方 市</t>
    <phoneticPr fontId="20"/>
  </si>
  <si>
    <t>浪 江 町</t>
    <phoneticPr fontId="20"/>
  </si>
  <si>
    <t>葛 尾 村</t>
    <phoneticPr fontId="20"/>
  </si>
  <si>
    <t>うち
「福島県特別栽培農産物認証制度」に基づく面積</t>
    <rPh sb="4" eb="7">
      <t>フクシマケン</t>
    </rPh>
    <rPh sb="7" eb="9">
      <t>トクベツ</t>
    </rPh>
    <rPh sb="9" eb="11">
      <t>サイバイ</t>
    </rPh>
    <rPh sb="11" eb="14">
      <t>ノウサンブツ</t>
    </rPh>
    <rPh sb="14" eb="16">
      <t>ニンショウ</t>
    </rPh>
    <rPh sb="16" eb="18">
      <t>セイド</t>
    </rPh>
    <rPh sb="20" eb="21">
      <t>モト</t>
    </rPh>
    <rPh sb="23" eb="25">
      <t>メンセキ</t>
    </rPh>
    <phoneticPr fontId="8"/>
  </si>
  <si>
    <t>うち　
A以外の認証機関に
よる認証面積</t>
    <rPh sb="5" eb="7">
      <t>イガイ</t>
    </rPh>
    <rPh sb="8" eb="10">
      <t>ニンショウ</t>
    </rPh>
    <rPh sb="10" eb="12">
      <t>キカン</t>
    </rPh>
    <rPh sb="16" eb="18">
      <t>ニンショウ</t>
    </rPh>
    <rPh sb="18" eb="20">
      <t>メンセキ</t>
    </rPh>
    <phoneticPr fontId="8"/>
  </si>
  <si>
    <t>うち
A,B以外でガイドライン
に合致している面積</t>
    <rPh sb="6" eb="8">
      <t>イガイ</t>
    </rPh>
    <rPh sb="17" eb="19">
      <t>ガッチ</t>
    </rPh>
    <rPh sb="23" eb="25">
      <t>メンセキ</t>
    </rPh>
    <phoneticPr fontId="8"/>
  </si>
  <si>
    <t>うち
A,B,C以外で実態
確認されている面積</t>
    <rPh sb="8" eb="10">
      <t>イガイ</t>
    </rPh>
    <rPh sb="11" eb="13">
      <t>ジッタイ</t>
    </rPh>
    <rPh sb="14" eb="16">
      <t>カクニン</t>
    </rPh>
    <rPh sb="21" eb="23">
      <t>メンセキ</t>
    </rPh>
    <phoneticPr fontId="8"/>
  </si>
  <si>
    <t>伊 達 市</t>
    <rPh sb="0" eb="1">
      <t>イ</t>
    </rPh>
    <rPh sb="2" eb="3">
      <t>タチ</t>
    </rPh>
    <rPh sb="4" eb="5">
      <t>シ</t>
    </rPh>
    <phoneticPr fontId="20"/>
  </si>
  <si>
    <t>泉 崎 村</t>
    <phoneticPr fontId="20"/>
  </si>
  <si>
    <t>中 島 村</t>
    <phoneticPr fontId="20"/>
  </si>
  <si>
    <t>矢 吹 町</t>
    <phoneticPr fontId="20"/>
  </si>
  <si>
    <t>会津坂下町</t>
    <phoneticPr fontId="20"/>
  </si>
  <si>
    <t>湯 川 村</t>
    <phoneticPr fontId="20"/>
  </si>
  <si>
    <t>広 野 町</t>
    <phoneticPr fontId="20"/>
  </si>
  <si>
    <t>楢 葉 町</t>
    <phoneticPr fontId="20"/>
  </si>
  <si>
    <t>富 岡 町</t>
    <phoneticPr fontId="20"/>
  </si>
  <si>
    <t>川 内 村</t>
    <phoneticPr fontId="20"/>
  </si>
  <si>
    <t>大 熊 町</t>
    <phoneticPr fontId="20"/>
  </si>
  <si>
    <t>双 葉 町</t>
    <phoneticPr fontId="20"/>
  </si>
  <si>
    <t>玄米の</t>
    <phoneticPr fontId="3"/>
  </si>
  <si>
    <t>本 宮 市</t>
    <rPh sb="0" eb="1">
      <t>ホン</t>
    </rPh>
    <rPh sb="2" eb="3">
      <t>ミヤ</t>
    </rPh>
    <rPh sb="4" eb="5">
      <t>シ</t>
    </rPh>
    <phoneticPr fontId="20"/>
  </si>
  <si>
    <t>大 玉 村</t>
    <rPh sb="0" eb="1">
      <t>ダイ</t>
    </rPh>
    <rPh sb="2" eb="3">
      <t>タマ</t>
    </rPh>
    <rPh sb="4" eb="5">
      <t>ムラ</t>
    </rPh>
    <phoneticPr fontId="20"/>
  </si>
  <si>
    <t>県</t>
    <rPh sb="0" eb="1">
      <t>ケン</t>
    </rPh>
    <phoneticPr fontId="8"/>
  </si>
  <si>
    <t xml:space="preserve"> 大 玉 村</t>
    <rPh sb="1" eb="2">
      <t>ダイ</t>
    </rPh>
    <rPh sb="3" eb="4">
      <t>タマ</t>
    </rPh>
    <rPh sb="5" eb="6">
      <t>ムラ</t>
    </rPh>
    <phoneticPr fontId="20"/>
  </si>
  <si>
    <t>１等</t>
    <rPh sb="1" eb="2">
      <t>トウ</t>
    </rPh>
    <phoneticPr fontId="8"/>
  </si>
  <si>
    <t>２等</t>
    <rPh sb="1" eb="2">
      <t>トウ</t>
    </rPh>
    <phoneticPr fontId="8"/>
  </si>
  <si>
    <t>３等</t>
    <rPh sb="1" eb="2">
      <t>トウ</t>
    </rPh>
    <phoneticPr fontId="8"/>
  </si>
  <si>
    <t>規格外</t>
    <rPh sb="0" eb="2">
      <t>キカク</t>
    </rPh>
    <rPh sb="2" eb="3">
      <t>ガイ</t>
    </rPh>
    <phoneticPr fontId="8"/>
  </si>
  <si>
    <t>福島</t>
    <rPh sb="0" eb="2">
      <t>フクシマ</t>
    </rPh>
    <phoneticPr fontId="8"/>
  </si>
  <si>
    <t>（単位：トン、％）</t>
    <rPh sb="1" eb="3">
      <t>タンイ</t>
    </rPh>
    <phoneticPr fontId="8"/>
  </si>
  <si>
    <t>瑞穂黄金</t>
    <rPh sb="0" eb="2">
      <t>ミズホ</t>
    </rPh>
    <rPh sb="2" eb="4">
      <t>コガネ</t>
    </rPh>
    <phoneticPr fontId="8"/>
  </si>
  <si>
    <t>夢ごこち</t>
    <rPh sb="0" eb="1">
      <t>ユメ</t>
    </rPh>
    <phoneticPr fontId="8"/>
  </si>
  <si>
    <t>朝紫</t>
    <rPh sb="0" eb="1">
      <t>アサ</t>
    </rPh>
    <rPh sb="1" eb="2">
      <t>ムラサキ</t>
    </rPh>
    <phoneticPr fontId="8"/>
  </si>
  <si>
    <t>五百万石</t>
    <rPh sb="0" eb="2">
      <t>ゴヒャク</t>
    </rPh>
    <rPh sb="2" eb="4">
      <t>マンゴク</t>
    </rPh>
    <phoneticPr fontId="8"/>
  </si>
  <si>
    <t>特上</t>
    <rPh sb="0" eb="2">
      <t>トクジョウ</t>
    </rPh>
    <phoneticPr fontId="8"/>
  </si>
  <si>
    <t>特等</t>
    <rPh sb="0" eb="2">
      <t>トクトウ</t>
    </rPh>
    <phoneticPr fontId="8"/>
  </si>
  <si>
    <t>華吹雪</t>
    <rPh sb="0" eb="1">
      <t>ハナ</t>
    </rPh>
    <rPh sb="1" eb="3">
      <t>フブキ</t>
    </rPh>
    <phoneticPr fontId="8"/>
  </si>
  <si>
    <t>美山錦</t>
    <rPh sb="0" eb="2">
      <t>ミヤマ</t>
    </rPh>
    <rPh sb="2" eb="3">
      <t>ニシキ</t>
    </rPh>
    <phoneticPr fontId="8"/>
  </si>
  <si>
    <t>夢の香</t>
    <rPh sb="0" eb="1">
      <t>ユメ</t>
    </rPh>
    <rPh sb="2" eb="3">
      <t>カオ</t>
    </rPh>
    <phoneticPr fontId="8"/>
  </si>
  <si>
    <t>うち
特定
農業
団体</t>
    <rPh sb="3" eb="5">
      <t>トクテイ</t>
    </rPh>
    <rPh sb="6" eb="8">
      <t>ノウギョウ</t>
    </rPh>
    <rPh sb="9" eb="11">
      <t>ダンタイ</t>
    </rPh>
    <phoneticPr fontId="8"/>
  </si>
  <si>
    <t>水稲うるち玄米</t>
    <rPh sb="0" eb="2">
      <t>スイトウ</t>
    </rPh>
    <rPh sb="5" eb="7">
      <t>ゲンマイ</t>
    </rPh>
    <phoneticPr fontId="8"/>
  </si>
  <si>
    <t>醸造用玄米</t>
    <rPh sb="0" eb="3">
      <t>ジョウゾウヨウ</t>
    </rPh>
    <rPh sb="3" eb="5">
      <t>ゲンマイ</t>
    </rPh>
    <phoneticPr fontId="8"/>
  </si>
  <si>
    <t>　　　うち１等数量</t>
    <rPh sb="6" eb="7">
      <t>トウ</t>
    </rPh>
    <rPh sb="7" eb="9">
      <t>スウリョウ</t>
    </rPh>
    <phoneticPr fontId="8"/>
  </si>
  <si>
    <t>１等比率</t>
    <rPh sb="1" eb="2">
      <t>トウ</t>
    </rPh>
    <rPh sb="2" eb="4">
      <t>ヒリツ</t>
    </rPh>
    <phoneticPr fontId="8"/>
  </si>
  <si>
    <t>福　　島　</t>
    <rPh sb="0" eb="1">
      <t>フク</t>
    </rPh>
    <rPh sb="3" eb="4">
      <t>シマ</t>
    </rPh>
    <phoneticPr fontId="8"/>
  </si>
  <si>
    <t>水稲もち玄米</t>
    <rPh sb="0" eb="2">
      <t>スイトウ</t>
    </rPh>
    <rPh sb="4" eb="6">
      <t>ゲンマイ</t>
    </rPh>
    <phoneticPr fontId="8"/>
  </si>
  <si>
    <t>総　　計</t>
    <rPh sb="0" eb="1">
      <t>フサ</t>
    </rPh>
    <rPh sb="3" eb="4">
      <t>ケイ</t>
    </rPh>
    <phoneticPr fontId="8"/>
  </si>
  <si>
    <t>桑 折 町</t>
    <phoneticPr fontId="20"/>
  </si>
  <si>
    <t>棚 倉 町</t>
    <phoneticPr fontId="20"/>
  </si>
  <si>
    <t>磐 梯 町</t>
    <phoneticPr fontId="20"/>
  </si>
  <si>
    <t>下 郷 町</t>
    <phoneticPr fontId="20"/>
  </si>
  <si>
    <t>新 地 町</t>
    <phoneticPr fontId="20"/>
  </si>
  <si>
    <t>県　北</t>
    <rPh sb="0" eb="1">
      <t>ケン</t>
    </rPh>
    <rPh sb="2" eb="3">
      <t>キタ</t>
    </rPh>
    <phoneticPr fontId="4"/>
  </si>
  <si>
    <t>伊　達</t>
    <rPh sb="0" eb="1">
      <t>イ</t>
    </rPh>
    <rPh sb="2" eb="3">
      <t>タチ</t>
    </rPh>
    <phoneticPr fontId="4"/>
  </si>
  <si>
    <t>安　達</t>
    <rPh sb="0" eb="1">
      <t>アン</t>
    </rPh>
    <rPh sb="2" eb="3">
      <t>タチ</t>
    </rPh>
    <phoneticPr fontId="4"/>
  </si>
  <si>
    <t>会　津</t>
    <rPh sb="0" eb="1">
      <t>カイ</t>
    </rPh>
    <rPh sb="2" eb="3">
      <t>ツ</t>
    </rPh>
    <phoneticPr fontId="4"/>
  </si>
  <si>
    <t>南会津</t>
    <rPh sb="0" eb="1">
      <t>ミナミ</t>
    </rPh>
    <rPh sb="1" eb="2">
      <t>カイ</t>
    </rPh>
    <rPh sb="2" eb="3">
      <t>ツ</t>
    </rPh>
    <phoneticPr fontId="4"/>
  </si>
  <si>
    <t>双　葉</t>
    <rPh sb="0" eb="1">
      <t>ソウ</t>
    </rPh>
    <rPh sb="2" eb="3">
      <t>ハ</t>
    </rPh>
    <phoneticPr fontId="4"/>
  </si>
  <si>
    <t>伊　達</t>
    <rPh sb="0" eb="1">
      <t>イ</t>
    </rPh>
    <rPh sb="2" eb="3">
      <t>タチ</t>
    </rPh>
    <phoneticPr fontId="8"/>
  </si>
  <si>
    <t>安　達</t>
    <rPh sb="0" eb="1">
      <t>アン</t>
    </rPh>
    <rPh sb="2" eb="3">
      <t>タチ</t>
    </rPh>
    <phoneticPr fontId="8"/>
  </si>
  <si>
    <t>県　南</t>
    <rPh sb="0" eb="1">
      <t>ケン</t>
    </rPh>
    <rPh sb="2" eb="3">
      <t>ミナミ</t>
    </rPh>
    <phoneticPr fontId="8"/>
  </si>
  <si>
    <t>喜多方</t>
    <rPh sb="0" eb="3">
      <t>キタカタ</t>
    </rPh>
    <phoneticPr fontId="8"/>
  </si>
  <si>
    <t>南会津</t>
    <rPh sb="0" eb="3">
      <t>ミナミアイヅ</t>
    </rPh>
    <phoneticPr fontId="8"/>
  </si>
  <si>
    <t>会　津　坂　下</t>
    <rPh sb="0" eb="1">
      <t>カイ</t>
    </rPh>
    <rPh sb="2" eb="3">
      <t>ツ</t>
    </rPh>
    <rPh sb="4" eb="5">
      <t>バン</t>
    </rPh>
    <rPh sb="6" eb="7">
      <t>ゲ</t>
    </rPh>
    <phoneticPr fontId="8"/>
  </si>
  <si>
    <t>相　双</t>
    <rPh sb="0" eb="1">
      <t>ソウ</t>
    </rPh>
    <rPh sb="2" eb="3">
      <t>ソウ</t>
    </rPh>
    <phoneticPr fontId="8"/>
  </si>
  <si>
    <t>福 島 市</t>
    <phoneticPr fontId="20"/>
  </si>
  <si>
    <t>川 俣 町</t>
    <phoneticPr fontId="20"/>
  </si>
  <si>
    <t>国 見 町</t>
    <phoneticPr fontId="20"/>
  </si>
  <si>
    <t>二 本 松 市</t>
    <phoneticPr fontId="20"/>
  </si>
  <si>
    <t>大 玉 村</t>
    <phoneticPr fontId="20"/>
  </si>
  <si>
    <t>須 賀 川 市</t>
    <phoneticPr fontId="3"/>
  </si>
  <si>
    <t>白 河 市</t>
    <phoneticPr fontId="20"/>
  </si>
  <si>
    <t>西 郷 村</t>
    <phoneticPr fontId="20"/>
  </si>
  <si>
    <t>矢 祭 町</t>
    <phoneticPr fontId="20"/>
  </si>
  <si>
    <t>塙   町</t>
    <phoneticPr fontId="20"/>
  </si>
  <si>
    <t>鮫 川 村</t>
    <phoneticPr fontId="20"/>
  </si>
  <si>
    <t>会津若松市</t>
    <phoneticPr fontId="20"/>
  </si>
  <si>
    <t>猪 苗 代 町</t>
    <phoneticPr fontId="20"/>
  </si>
  <si>
    <t>北 塩 原 村</t>
    <phoneticPr fontId="20"/>
  </si>
  <si>
    <t>西 会 津 町</t>
    <phoneticPr fontId="20"/>
  </si>
  <si>
    <t>柳 津 町</t>
    <phoneticPr fontId="20"/>
  </si>
  <si>
    <t>三 島 町</t>
    <phoneticPr fontId="20"/>
  </si>
  <si>
    <t>金 山 町</t>
    <phoneticPr fontId="20"/>
  </si>
  <si>
    <t>昭 和 村</t>
    <phoneticPr fontId="20"/>
  </si>
  <si>
    <t>只 見 町</t>
    <phoneticPr fontId="20"/>
  </si>
  <si>
    <t>相 馬 市</t>
    <phoneticPr fontId="20"/>
  </si>
  <si>
    <t>飯 舘 村</t>
    <phoneticPr fontId="20"/>
  </si>
  <si>
    <t>浪 江 町</t>
    <phoneticPr fontId="20"/>
  </si>
  <si>
    <t>葛 尾 村</t>
    <phoneticPr fontId="20"/>
  </si>
  <si>
    <t>県　　計</t>
    <rPh sb="0" eb="1">
      <t>ケン</t>
    </rPh>
    <rPh sb="3" eb="4">
      <t>ケイ</t>
    </rPh>
    <phoneticPr fontId="4"/>
  </si>
  <si>
    <t>会　　津</t>
    <rPh sb="0" eb="1">
      <t>カイ</t>
    </rPh>
    <rPh sb="3" eb="4">
      <t>ツ</t>
    </rPh>
    <phoneticPr fontId="4"/>
  </si>
  <si>
    <t>県　　北</t>
    <rPh sb="0" eb="1">
      <t>ケン</t>
    </rPh>
    <rPh sb="3" eb="4">
      <t>ホク</t>
    </rPh>
    <phoneticPr fontId="4"/>
  </si>
  <si>
    <t>県　　中</t>
    <rPh sb="0" eb="1">
      <t>ケン</t>
    </rPh>
    <rPh sb="3" eb="4">
      <t>チュウ</t>
    </rPh>
    <phoneticPr fontId="4"/>
  </si>
  <si>
    <t>県　　南</t>
    <rPh sb="0" eb="1">
      <t>ケン</t>
    </rPh>
    <rPh sb="3" eb="4">
      <t>ミナミ</t>
    </rPh>
    <phoneticPr fontId="4"/>
  </si>
  <si>
    <t>相　　双</t>
    <rPh sb="0" eb="1">
      <t>ソウ</t>
    </rPh>
    <rPh sb="3" eb="4">
      <t>ソウ</t>
    </rPh>
    <phoneticPr fontId="4"/>
  </si>
  <si>
    <t>い わ き 市</t>
    <rPh sb="6" eb="7">
      <t>シ</t>
    </rPh>
    <phoneticPr fontId="4"/>
  </si>
  <si>
    <t>堆　き　ゅ　う  肥</t>
    <phoneticPr fontId="5"/>
  </si>
  <si>
    <t>珪　カ　ル</t>
    <phoneticPr fontId="5"/>
  </si>
  <si>
    <t>よ　う　り　ん</t>
    <phoneticPr fontId="5"/>
  </si>
  <si>
    <t>施用</t>
    <phoneticPr fontId="5"/>
  </si>
  <si>
    <t>(ha)</t>
    <phoneticPr fontId="3"/>
  </si>
  <si>
    <t>伊　　達</t>
    <rPh sb="0" eb="1">
      <t>イ</t>
    </rPh>
    <rPh sb="3" eb="4">
      <t>タチ</t>
    </rPh>
    <phoneticPr fontId="5"/>
  </si>
  <si>
    <t>双　　葉</t>
    <rPh sb="0" eb="1">
      <t>ソウ</t>
    </rPh>
    <rPh sb="3" eb="4">
      <t>ハ</t>
    </rPh>
    <phoneticPr fontId="5"/>
  </si>
  <si>
    <t>農業振興普及部・農業普及所</t>
    <rPh sb="0" eb="2">
      <t>ノウギョウ</t>
    </rPh>
    <rPh sb="2" eb="4">
      <t>シンコウ</t>
    </rPh>
    <rPh sb="4" eb="6">
      <t>フキュウ</t>
    </rPh>
    <rPh sb="6" eb="7">
      <t>ブ</t>
    </rPh>
    <rPh sb="8" eb="10">
      <t>ノウギョウ</t>
    </rPh>
    <rPh sb="10" eb="12">
      <t>フキュウ</t>
    </rPh>
    <rPh sb="12" eb="13">
      <t>ショ</t>
    </rPh>
    <phoneticPr fontId="5"/>
  </si>
  <si>
    <t>わ　　　ら</t>
    <phoneticPr fontId="5"/>
  </si>
  <si>
    <t>施用</t>
    <phoneticPr fontId="5"/>
  </si>
  <si>
    <t>同左
10ａ
当たり
(kg)</t>
    <phoneticPr fontId="5"/>
  </si>
  <si>
    <t>耕　種</t>
    <rPh sb="0" eb="1">
      <t>コウ</t>
    </rPh>
    <rPh sb="2" eb="3">
      <t>タネ</t>
    </rPh>
    <phoneticPr fontId="4"/>
  </si>
  <si>
    <t>畜　産</t>
    <rPh sb="0" eb="1">
      <t>チク</t>
    </rPh>
    <rPh sb="2" eb="3">
      <t>サン</t>
    </rPh>
    <phoneticPr fontId="4"/>
  </si>
  <si>
    <t>い わ き</t>
    <phoneticPr fontId="3"/>
  </si>
  <si>
    <t>県　　計</t>
    <rPh sb="0" eb="1">
      <t>ケン</t>
    </rPh>
    <rPh sb="3" eb="4">
      <t>ケイ</t>
    </rPh>
    <phoneticPr fontId="3"/>
  </si>
  <si>
    <t>会　　津</t>
    <rPh sb="0" eb="1">
      <t>カイ</t>
    </rPh>
    <rPh sb="3" eb="4">
      <t>ツ</t>
    </rPh>
    <phoneticPr fontId="3"/>
  </si>
  <si>
    <t>県　　北</t>
    <rPh sb="0" eb="1">
      <t>ケン</t>
    </rPh>
    <rPh sb="3" eb="4">
      <t>ホク</t>
    </rPh>
    <phoneticPr fontId="3"/>
  </si>
  <si>
    <t>県　　中</t>
    <rPh sb="0" eb="1">
      <t>ケン</t>
    </rPh>
    <rPh sb="3" eb="4">
      <t>チュウ</t>
    </rPh>
    <phoneticPr fontId="3"/>
  </si>
  <si>
    <t>県　　南</t>
    <rPh sb="0" eb="1">
      <t>ケン</t>
    </rPh>
    <rPh sb="3" eb="4">
      <t>ミナミ</t>
    </rPh>
    <phoneticPr fontId="3"/>
  </si>
  <si>
    <t>相　　双</t>
    <rPh sb="0" eb="1">
      <t>ソウ</t>
    </rPh>
    <rPh sb="3" eb="4">
      <t>ソウ</t>
    </rPh>
    <phoneticPr fontId="3"/>
  </si>
  <si>
    <t>県　　北</t>
    <rPh sb="0" eb="1">
      <t>ケン</t>
    </rPh>
    <rPh sb="3" eb="4">
      <t>キタ</t>
    </rPh>
    <phoneticPr fontId="3"/>
  </si>
  <si>
    <t>伊　　達</t>
    <rPh sb="0" eb="1">
      <t>イ</t>
    </rPh>
    <rPh sb="3" eb="4">
      <t>タチ</t>
    </rPh>
    <phoneticPr fontId="3"/>
  </si>
  <si>
    <t>安　　達</t>
    <rPh sb="0" eb="1">
      <t>アン</t>
    </rPh>
    <rPh sb="3" eb="4">
      <t>タチ</t>
    </rPh>
    <phoneticPr fontId="3"/>
  </si>
  <si>
    <t>田　　村</t>
    <rPh sb="0" eb="1">
      <t>タ</t>
    </rPh>
    <rPh sb="3" eb="4">
      <t>ムラ</t>
    </rPh>
    <phoneticPr fontId="3"/>
  </si>
  <si>
    <t>双　　葉</t>
    <rPh sb="0" eb="1">
      <t>ソウ</t>
    </rPh>
    <rPh sb="3" eb="4">
      <t>ハ</t>
    </rPh>
    <phoneticPr fontId="3"/>
  </si>
  <si>
    <t>農業振興普及部・農業普及所</t>
    <rPh sb="0" eb="2">
      <t>ノウギョウ</t>
    </rPh>
    <rPh sb="2" eb="4">
      <t>シンコウ</t>
    </rPh>
    <rPh sb="4" eb="6">
      <t>フキュウ</t>
    </rPh>
    <rPh sb="6" eb="7">
      <t>ブ</t>
    </rPh>
    <rPh sb="8" eb="10">
      <t>ノウギョウ</t>
    </rPh>
    <rPh sb="10" eb="12">
      <t>フキュウ</t>
    </rPh>
    <rPh sb="12" eb="13">
      <t>ショ</t>
    </rPh>
    <phoneticPr fontId="3"/>
  </si>
  <si>
    <t>マルチ</t>
    <phoneticPr fontId="4"/>
  </si>
  <si>
    <t>(t)</t>
    <phoneticPr fontId="3"/>
  </si>
  <si>
    <t>(%)</t>
    <phoneticPr fontId="3"/>
  </si>
  <si>
    <t>籾がらの利用（うち共同乾燥調製（貯蔵）施設分）</t>
    <rPh sb="0" eb="1">
      <t>モミ</t>
    </rPh>
    <rPh sb="4" eb="6">
      <t>リヨウ</t>
    </rPh>
    <rPh sb="9" eb="11">
      <t>キョウドウ</t>
    </rPh>
    <rPh sb="11" eb="13">
      <t>カンソウ</t>
    </rPh>
    <rPh sb="13" eb="15">
      <t>チョウセイ</t>
    </rPh>
    <rPh sb="16" eb="18">
      <t>チョゾウ</t>
    </rPh>
    <rPh sb="19" eb="21">
      <t>シセツ</t>
    </rPh>
    <rPh sb="21" eb="22">
      <t>ブン</t>
    </rPh>
    <phoneticPr fontId="3"/>
  </si>
  <si>
    <t>利 用 量 の 内 訳（％）</t>
    <rPh sb="0" eb="1">
      <t>リ</t>
    </rPh>
    <rPh sb="2" eb="3">
      <t>ヨウ</t>
    </rPh>
    <rPh sb="4" eb="5">
      <t>リョウ</t>
    </rPh>
    <rPh sb="8" eb="9">
      <t>ウチ</t>
    </rPh>
    <rPh sb="10" eb="11">
      <t>ヤク</t>
    </rPh>
    <phoneticPr fontId="3"/>
  </si>
  <si>
    <t>川 俣 町</t>
    <phoneticPr fontId="20"/>
  </si>
  <si>
    <t>只 見 町</t>
    <phoneticPr fontId="20"/>
  </si>
  <si>
    <t>広 野 町</t>
    <phoneticPr fontId="20"/>
  </si>
  <si>
    <t>楢 葉 町</t>
    <phoneticPr fontId="20"/>
  </si>
  <si>
    <t>いわき</t>
    <phoneticPr fontId="4"/>
  </si>
  <si>
    <t>い わ き 市</t>
    <phoneticPr fontId="20"/>
  </si>
  <si>
    <t>（１）田植機及び収穫機</t>
    <phoneticPr fontId="5"/>
  </si>
  <si>
    <t>伊　達</t>
    <rPh sb="0" eb="1">
      <t>イ</t>
    </rPh>
    <rPh sb="2" eb="3">
      <t>タチ</t>
    </rPh>
    <phoneticPr fontId="5"/>
  </si>
  <si>
    <t>安　達</t>
    <rPh sb="0" eb="1">
      <t>アン</t>
    </rPh>
    <rPh sb="2" eb="3">
      <t>タチ</t>
    </rPh>
    <phoneticPr fontId="5"/>
  </si>
  <si>
    <t>会　津</t>
    <rPh sb="0" eb="1">
      <t>カイ</t>
    </rPh>
    <rPh sb="2" eb="3">
      <t>ツ</t>
    </rPh>
    <phoneticPr fontId="5"/>
  </si>
  <si>
    <t>苗別機械移植面積(ha)</t>
    <rPh sb="0" eb="1">
      <t>ナエ</t>
    </rPh>
    <rPh sb="1" eb="2">
      <t>ベツ</t>
    </rPh>
    <rPh sb="2" eb="4">
      <t>キカイ</t>
    </rPh>
    <rPh sb="4" eb="6">
      <t>イショク</t>
    </rPh>
    <rPh sb="6" eb="8">
      <t>メンセキ</t>
    </rPh>
    <phoneticPr fontId="5"/>
  </si>
  <si>
    <t>台数</t>
    <phoneticPr fontId="5"/>
  </si>
  <si>
    <t>(台)</t>
    <phoneticPr fontId="5"/>
  </si>
  <si>
    <t>以上</t>
    <phoneticPr fontId="5"/>
  </si>
  <si>
    <t>台数</t>
    <phoneticPr fontId="5"/>
  </si>
  <si>
    <t>(台)</t>
    <phoneticPr fontId="5"/>
  </si>
  <si>
    <t>乳苗</t>
    <phoneticPr fontId="5"/>
  </si>
  <si>
    <t>成苗</t>
    <phoneticPr fontId="5"/>
  </si>
  <si>
    <t>中苗</t>
    <phoneticPr fontId="5"/>
  </si>
  <si>
    <t>（２）　共同育苗施設</t>
    <phoneticPr fontId="3"/>
  </si>
  <si>
    <t>会津若松市</t>
    <phoneticPr fontId="20"/>
  </si>
  <si>
    <t>喜多方</t>
    <rPh sb="0" eb="3">
      <t>キタカタ</t>
    </rPh>
    <phoneticPr fontId="3"/>
  </si>
  <si>
    <t>南会津</t>
    <rPh sb="0" eb="1">
      <t>ミナミ</t>
    </rPh>
    <rPh sb="1" eb="3">
      <t>アイヅ</t>
    </rPh>
    <phoneticPr fontId="3"/>
  </si>
  <si>
    <t>伊　達</t>
    <rPh sb="0" eb="1">
      <t>イ</t>
    </rPh>
    <rPh sb="2" eb="3">
      <t>タチ</t>
    </rPh>
    <phoneticPr fontId="3"/>
  </si>
  <si>
    <t>安　達</t>
    <rPh sb="0" eb="1">
      <t>アン</t>
    </rPh>
    <rPh sb="2" eb="3">
      <t>タチ</t>
    </rPh>
    <phoneticPr fontId="3"/>
  </si>
  <si>
    <t>県　南</t>
    <rPh sb="0" eb="1">
      <t>ケン</t>
    </rPh>
    <rPh sb="2" eb="3">
      <t>ミナミ</t>
    </rPh>
    <phoneticPr fontId="3"/>
  </si>
  <si>
    <t>会　津</t>
    <rPh sb="0" eb="1">
      <t>カイ</t>
    </rPh>
    <rPh sb="2" eb="3">
      <t>ツ</t>
    </rPh>
    <phoneticPr fontId="3"/>
  </si>
  <si>
    <t>相　双</t>
    <rPh sb="0" eb="1">
      <t>ソウ</t>
    </rPh>
    <rPh sb="2" eb="3">
      <t>ソウ</t>
    </rPh>
    <phoneticPr fontId="3"/>
  </si>
  <si>
    <t>50～</t>
    <phoneticPr fontId="3"/>
  </si>
  <si>
    <t>100ha</t>
    <phoneticPr fontId="3"/>
  </si>
  <si>
    <t>共同乾燥</t>
    <phoneticPr fontId="5"/>
  </si>
  <si>
    <t>（３）共同乾燥調製（貯蔵）施設</t>
    <rPh sb="3" eb="5">
      <t>キョウドウ</t>
    </rPh>
    <rPh sb="5" eb="7">
      <t>カンソウ</t>
    </rPh>
    <rPh sb="7" eb="9">
      <t>チョウセイ</t>
    </rPh>
    <rPh sb="10" eb="12">
      <t>チョゾウ</t>
    </rPh>
    <rPh sb="13" eb="15">
      <t>シセツ</t>
    </rPh>
    <phoneticPr fontId="5"/>
  </si>
  <si>
    <t>南会津</t>
    <rPh sb="0" eb="1">
      <t>ミナミ</t>
    </rPh>
    <rPh sb="1" eb="3">
      <t>アイヅ</t>
    </rPh>
    <phoneticPr fontId="4"/>
  </si>
  <si>
    <t>二本松市</t>
    <phoneticPr fontId="20"/>
  </si>
  <si>
    <t>猪苗代町</t>
    <phoneticPr fontId="20"/>
  </si>
  <si>
    <t>喜多方市</t>
    <phoneticPr fontId="20"/>
  </si>
  <si>
    <t>北塩原村</t>
    <phoneticPr fontId="20"/>
  </si>
  <si>
    <t>南会津町</t>
    <rPh sb="0" eb="1">
      <t>ミナミ</t>
    </rPh>
    <rPh sb="1" eb="2">
      <t>カイ</t>
    </rPh>
    <rPh sb="2" eb="3">
      <t>ツ</t>
    </rPh>
    <rPh sb="3" eb="4">
      <t>マチ</t>
    </rPh>
    <phoneticPr fontId="20"/>
  </si>
  <si>
    <t>南相馬市</t>
    <rPh sb="0" eb="1">
      <t>ミナミ</t>
    </rPh>
    <rPh sb="1" eb="2">
      <t>ソウ</t>
    </rPh>
    <rPh sb="2" eb="3">
      <t>ウマ</t>
    </rPh>
    <rPh sb="3" eb="4">
      <t>シ</t>
    </rPh>
    <phoneticPr fontId="20"/>
  </si>
  <si>
    <t>いわき市</t>
    <phoneticPr fontId="20"/>
  </si>
  <si>
    <t>能力別箇所数及び処理面積</t>
    <rPh sb="0" eb="3">
      <t>ノウリョクベツ</t>
    </rPh>
    <rPh sb="3" eb="5">
      <t>カショ</t>
    </rPh>
    <rPh sb="5" eb="6">
      <t>スウ</t>
    </rPh>
    <rPh sb="6" eb="7">
      <t>オヨ</t>
    </rPh>
    <rPh sb="8" eb="10">
      <t>ショリ</t>
    </rPh>
    <rPh sb="10" eb="12">
      <t>メンセキ</t>
    </rPh>
    <phoneticPr fontId="5"/>
  </si>
  <si>
    <t>※</t>
    <phoneticPr fontId="5"/>
  </si>
  <si>
    <t>南会津</t>
    <rPh sb="0" eb="1">
      <t>ミナミ</t>
    </rPh>
    <rPh sb="1" eb="3">
      <t>アイヅ</t>
    </rPh>
    <phoneticPr fontId="5"/>
  </si>
  <si>
    <t>須賀川市</t>
    <phoneticPr fontId="3"/>
  </si>
  <si>
    <t>西会津町</t>
    <phoneticPr fontId="20"/>
  </si>
  <si>
    <t>会津若松市</t>
    <phoneticPr fontId="20"/>
  </si>
  <si>
    <t>ヘリ</t>
    <phoneticPr fontId="5"/>
  </si>
  <si>
    <t>※１</t>
    <phoneticPr fontId="8"/>
  </si>
  <si>
    <t>※２</t>
    <phoneticPr fontId="8"/>
  </si>
  <si>
    <t>A</t>
    <phoneticPr fontId="8"/>
  </si>
  <si>
    <t>B</t>
    <phoneticPr fontId="8"/>
  </si>
  <si>
    <t>C</t>
    <phoneticPr fontId="8"/>
  </si>
  <si>
    <t>D</t>
    <phoneticPr fontId="8"/>
  </si>
  <si>
    <t>県　北</t>
    <rPh sb="0" eb="1">
      <t>ケン</t>
    </rPh>
    <rPh sb="2" eb="3">
      <t>キタ</t>
    </rPh>
    <phoneticPr fontId="3"/>
  </si>
  <si>
    <t>田　村</t>
    <rPh sb="0" eb="1">
      <t>タ</t>
    </rPh>
    <rPh sb="2" eb="3">
      <t>ムラ</t>
    </rPh>
    <phoneticPr fontId="3"/>
  </si>
  <si>
    <t>須　賀　川</t>
    <rPh sb="0" eb="1">
      <t>ス</t>
    </rPh>
    <rPh sb="2" eb="3">
      <t>ガ</t>
    </rPh>
    <rPh sb="4" eb="5">
      <t>カワ</t>
    </rPh>
    <phoneticPr fontId="3"/>
  </si>
  <si>
    <t>会　津　坂　下</t>
    <rPh sb="0" eb="1">
      <t>カイ</t>
    </rPh>
    <rPh sb="2" eb="3">
      <t>ツ</t>
    </rPh>
    <rPh sb="4" eb="5">
      <t>バン</t>
    </rPh>
    <rPh sb="6" eb="7">
      <t>ゲ</t>
    </rPh>
    <phoneticPr fontId="3"/>
  </si>
  <si>
    <t>双　葉</t>
    <rPh sb="0" eb="1">
      <t>ソウ</t>
    </rPh>
    <rPh sb="2" eb="3">
      <t>ハ</t>
    </rPh>
    <phoneticPr fontId="3"/>
  </si>
  <si>
    <t>喜多方</t>
    <rPh sb="0" eb="1">
      <t>ヨシ</t>
    </rPh>
    <rPh sb="1" eb="2">
      <t>タ</t>
    </rPh>
    <rPh sb="2" eb="3">
      <t>カタ</t>
    </rPh>
    <phoneticPr fontId="3"/>
  </si>
  <si>
    <t>南会津</t>
    <rPh sb="0" eb="1">
      <t>ミナミ</t>
    </rPh>
    <rPh sb="1" eb="2">
      <t>カイ</t>
    </rPh>
    <rPh sb="2" eb="3">
      <t>ツ</t>
    </rPh>
    <phoneticPr fontId="3"/>
  </si>
  <si>
    <t>い わ き 市</t>
    <rPh sb="6" eb="7">
      <t>シ</t>
    </rPh>
    <phoneticPr fontId="3"/>
  </si>
  <si>
    <t>夢の香</t>
    <rPh sb="0" eb="1">
      <t>ユメ</t>
    </rPh>
    <rPh sb="2" eb="3">
      <t>カオ</t>
    </rPh>
    <phoneticPr fontId="3"/>
  </si>
  <si>
    <t>五百万石</t>
    <rPh sb="0" eb="2">
      <t>ゴヒャク</t>
    </rPh>
    <rPh sb="2" eb="4">
      <t>マンゴク</t>
    </rPh>
    <phoneticPr fontId="3"/>
  </si>
  <si>
    <t>華吹雪</t>
    <rPh sb="0" eb="1">
      <t>ハナ</t>
    </rPh>
    <rPh sb="1" eb="3">
      <t>フブキ</t>
    </rPh>
    <phoneticPr fontId="3"/>
  </si>
  <si>
    <t>県中</t>
    <rPh sb="0" eb="1">
      <t>ケン</t>
    </rPh>
    <rPh sb="1" eb="2">
      <t>チュウ</t>
    </rPh>
    <phoneticPr fontId="3"/>
  </si>
  <si>
    <t>郡 山 市</t>
    <rPh sb="0" eb="1">
      <t>グン</t>
    </rPh>
    <rPh sb="2" eb="3">
      <t>ヤマ</t>
    </rPh>
    <rPh sb="4" eb="5">
      <t>シ</t>
    </rPh>
    <phoneticPr fontId="3"/>
  </si>
  <si>
    <t>合　計</t>
    <rPh sb="0" eb="1">
      <t>ゴウ</t>
    </rPh>
    <rPh sb="2" eb="3">
      <t>ケイ</t>
    </rPh>
    <phoneticPr fontId="3"/>
  </si>
  <si>
    <t>＊醸造用玄米については、１等数量、１等比率に「特上」、「特等」を含む。</t>
    <rPh sb="1" eb="4">
      <t>ジョウゾウヨウ</t>
    </rPh>
    <rPh sb="4" eb="6">
      <t>ゲンマイ</t>
    </rPh>
    <rPh sb="13" eb="14">
      <t>トウ</t>
    </rPh>
    <rPh sb="14" eb="16">
      <t>スウリョウ</t>
    </rPh>
    <rPh sb="18" eb="19">
      <t>トウ</t>
    </rPh>
    <rPh sb="19" eb="21">
      <t>ヒリツ</t>
    </rPh>
    <rPh sb="23" eb="25">
      <t>トクジョウ</t>
    </rPh>
    <rPh sb="28" eb="29">
      <t>トク</t>
    </rPh>
    <rPh sb="29" eb="30">
      <t>トウ</t>
    </rPh>
    <rPh sb="32" eb="33">
      <t>フク</t>
    </rPh>
    <phoneticPr fontId="8"/>
  </si>
  <si>
    <t>等級比率（%）</t>
    <rPh sb="0" eb="2">
      <t>トウキュウ</t>
    </rPh>
    <rPh sb="2" eb="4">
      <t>ヒリツ</t>
    </rPh>
    <phoneticPr fontId="8"/>
  </si>
  <si>
    <t>含　鉄　資　材</t>
    <phoneticPr fontId="5"/>
  </si>
  <si>
    <t>秋　耕</t>
    <phoneticPr fontId="5"/>
  </si>
  <si>
    <t>会　　津</t>
    <rPh sb="0" eb="1">
      <t>カイ</t>
    </rPh>
    <rPh sb="3" eb="4">
      <t>ツ</t>
    </rPh>
    <phoneticPr fontId="5"/>
  </si>
  <si>
    <t>稲　わ　ら　の　利　用</t>
    <rPh sb="0" eb="1">
      <t>イネ</t>
    </rPh>
    <rPh sb="8" eb="9">
      <t>リ</t>
    </rPh>
    <rPh sb="10" eb="11">
      <t>ヨウ</t>
    </rPh>
    <phoneticPr fontId="4"/>
  </si>
  <si>
    <t>籾　が　ら　の　利　用</t>
    <rPh sb="0" eb="1">
      <t>モミ</t>
    </rPh>
    <rPh sb="8" eb="9">
      <t>リ</t>
    </rPh>
    <rPh sb="10" eb="11">
      <t>ヨウ</t>
    </rPh>
    <phoneticPr fontId="3"/>
  </si>
  <si>
    <t>5ha～
10ha</t>
    <phoneticPr fontId="8"/>
  </si>
  <si>
    <t>10ha～
20ha</t>
    <phoneticPr fontId="8"/>
  </si>
  <si>
    <t>20ha～
30ha</t>
    <phoneticPr fontId="8"/>
  </si>
  <si>
    <t>（２）銘柄別検査数量</t>
    <rPh sb="3" eb="5">
      <t>メイガラ</t>
    </rPh>
    <rPh sb="5" eb="6">
      <t>ベツ</t>
    </rPh>
    <rPh sb="6" eb="8">
      <t>ケンサ</t>
    </rPh>
    <rPh sb="8" eb="10">
      <t>スウリョウ</t>
    </rPh>
    <phoneticPr fontId="8"/>
  </si>
  <si>
    <t>（１）種類別検査数量</t>
    <rPh sb="3" eb="5">
      <t>シュルイ</t>
    </rPh>
    <rPh sb="5" eb="6">
      <t>ベツ</t>
    </rPh>
    <rPh sb="6" eb="8">
      <t>ケンサ</t>
    </rPh>
    <rPh sb="8" eb="10">
      <t>スウリョウ</t>
    </rPh>
    <phoneticPr fontId="8"/>
  </si>
  <si>
    <t>　　ア　水稲うるち玄米</t>
    <rPh sb="4" eb="6">
      <t>スイトウ</t>
    </rPh>
    <rPh sb="9" eb="11">
      <t>ゲンマイ</t>
    </rPh>
    <phoneticPr fontId="8"/>
  </si>
  <si>
    <t>　　イ　水稲もち玄米</t>
    <rPh sb="4" eb="6">
      <t>スイトウ</t>
    </rPh>
    <rPh sb="8" eb="10">
      <t>ゲンマイ</t>
    </rPh>
    <phoneticPr fontId="8"/>
  </si>
  <si>
    <t>　　ウ　醸造用玄米</t>
    <rPh sb="4" eb="7">
      <t>ジョウゾウヨウ</t>
    </rPh>
    <rPh sb="7" eb="9">
      <t>ゲンマイ</t>
    </rPh>
    <phoneticPr fontId="8"/>
  </si>
  <si>
    <t>総　　計</t>
    <rPh sb="0" eb="1">
      <t>ソウ</t>
    </rPh>
    <rPh sb="3" eb="4">
      <t>ケイ</t>
    </rPh>
    <phoneticPr fontId="8"/>
  </si>
  <si>
    <t>（単位：kg）</t>
    <rPh sb="1" eb="3">
      <t>タンイ</t>
    </rPh>
    <phoneticPr fontId="3"/>
  </si>
  <si>
    <t>水稲
作付
面積
(ha)</t>
    <rPh sb="3" eb="5">
      <t>サクツケ</t>
    </rPh>
    <rPh sb="6" eb="8">
      <t>メンセキ</t>
    </rPh>
    <phoneticPr fontId="4"/>
  </si>
  <si>
    <t>１０ａ
当たり
収量
(kg)</t>
    <rPh sb="4" eb="5">
      <t>ア</t>
    </rPh>
    <rPh sb="8" eb="10">
      <t>シュウリョウ</t>
    </rPh>
    <phoneticPr fontId="4"/>
  </si>
  <si>
    <t>玄　米
収穫量
(t)</t>
    <rPh sb="4" eb="6">
      <t>シュウカク</t>
    </rPh>
    <rPh sb="6" eb="7">
      <t>リョウ</t>
    </rPh>
    <phoneticPr fontId="4"/>
  </si>
  <si>
    <t>焼却</t>
    <rPh sb="0" eb="2">
      <t>ショウキャク</t>
    </rPh>
    <phoneticPr fontId="4"/>
  </si>
  <si>
    <t>焼却</t>
    <rPh sb="0" eb="2">
      <t>ショウキャク</t>
    </rPh>
    <phoneticPr fontId="3"/>
  </si>
  <si>
    <t>(t)</t>
    <phoneticPr fontId="3"/>
  </si>
  <si>
    <t>川 俣 町</t>
    <phoneticPr fontId="20"/>
  </si>
  <si>
    <t>伊　　達</t>
    <rPh sb="0" eb="1">
      <t>イ</t>
    </rPh>
    <rPh sb="3" eb="4">
      <t>タチ</t>
    </rPh>
    <phoneticPr fontId="32"/>
  </si>
  <si>
    <t>いわき</t>
    <phoneticPr fontId="4"/>
  </si>
  <si>
    <t>県　北</t>
    <rPh sb="0" eb="1">
      <t>ケン</t>
    </rPh>
    <rPh sb="2" eb="3">
      <t>ホク</t>
    </rPh>
    <phoneticPr fontId="3"/>
  </si>
  <si>
    <t>県　中</t>
    <rPh sb="0" eb="1">
      <t>ケン</t>
    </rPh>
    <rPh sb="2" eb="3">
      <t>チュウ</t>
    </rPh>
    <phoneticPr fontId="3"/>
  </si>
  <si>
    <t>いわき</t>
    <phoneticPr fontId="3"/>
  </si>
  <si>
    <t>須賀川</t>
    <rPh sb="0" eb="3">
      <t>スカガワ</t>
    </rPh>
    <phoneticPr fontId="3"/>
  </si>
  <si>
    <t>喜多方</t>
    <rPh sb="0" eb="1">
      <t>キ</t>
    </rPh>
    <rPh sb="1" eb="2">
      <t>タ</t>
    </rPh>
    <rPh sb="2" eb="3">
      <t>カタ</t>
    </rPh>
    <phoneticPr fontId="3"/>
  </si>
  <si>
    <r>
      <t xml:space="preserve">      ※   
</t>
    </r>
    <r>
      <rPr>
        <sz val="10"/>
        <color indexed="8"/>
        <rFont val="ＭＳ 明朝"/>
        <family val="1"/>
        <charset val="128"/>
      </rPr>
      <t>うち
認定
農業
者数</t>
    </r>
    <rPh sb="14" eb="16">
      <t>ニンテイ</t>
    </rPh>
    <rPh sb="17" eb="18">
      <t>ノウ</t>
    </rPh>
    <rPh sb="18" eb="19">
      <t>ギョウ</t>
    </rPh>
    <rPh sb="20" eb="21">
      <t>モノ</t>
    </rPh>
    <rPh sb="21" eb="22">
      <t>カズ</t>
    </rPh>
    <phoneticPr fontId="8"/>
  </si>
  <si>
    <t>コシヒカリ</t>
    <phoneticPr fontId="3"/>
  </si>
  <si>
    <t>ひとめぼれ</t>
    <phoneticPr fontId="3"/>
  </si>
  <si>
    <t>ふくみらい</t>
    <phoneticPr fontId="3"/>
  </si>
  <si>
    <t>あきた
こまち</t>
    <phoneticPr fontId="3"/>
  </si>
  <si>
    <t>チヨニシキ</t>
    <phoneticPr fontId="3"/>
  </si>
  <si>
    <t>まいひめ</t>
    <phoneticPr fontId="3"/>
  </si>
  <si>
    <t>たかね
みのり</t>
    <phoneticPr fontId="3"/>
  </si>
  <si>
    <t>こがねもち</t>
    <phoneticPr fontId="3"/>
  </si>
  <si>
    <t>ヒメノモチ</t>
    <phoneticPr fontId="3"/>
  </si>
  <si>
    <t>バラ出荷</t>
    <phoneticPr fontId="5"/>
  </si>
  <si>
    <t>20ha未満</t>
    <phoneticPr fontId="5"/>
  </si>
  <si>
    <t>20～50ha</t>
    <phoneticPr fontId="5"/>
  </si>
  <si>
    <t>50～100ha</t>
    <phoneticPr fontId="5"/>
  </si>
  <si>
    <t>100～200ha</t>
    <phoneticPr fontId="5"/>
  </si>
  <si>
    <t>200ha以上</t>
    <phoneticPr fontId="5"/>
  </si>
  <si>
    <t>総箇</t>
    <phoneticPr fontId="5"/>
  </si>
  <si>
    <t>処理</t>
    <phoneticPr fontId="5"/>
  </si>
  <si>
    <t>出荷</t>
    <phoneticPr fontId="5"/>
  </si>
  <si>
    <t>ＲＣ</t>
    <phoneticPr fontId="5"/>
  </si>
  <si>
    <t>ＤＳ</t>
    <phoneticPr fontId="5"/>
  </si>
  <si>
    <t>ＣＥ</t>
    <phoneticPr fontId="5"/>
  </si>
  <si>
    <t>箇所</t>
    <phoneticPr fontId="5"/>
  </si>
  <si>
    <t>数量</t>
    <phoneticPr fontId="5"/>
  </si>
  <si>
    <t>所数</t>
    <phoneticPr fontId="5"/>
  </si>
  <si>
    <t>面積</t>
    <phoneticPr fontId="5"/>
  </si>
  <si>
    <t>二本松市</t>
    <phoneticPr fontId="20"/>
  </si>
  <si>
    <t>猪苗代町</t>
    <phoneticPr fontId="20"/>
  </si>
  <si>
    <t>広 野 町</t>
    <phoneticPr fontId="20"/>
  </si>
  <si>
    <t>楢 葉 町</t>
    <phoneticPr fontId="20"/>
  </si>
  <si>
    <t>富 岡 町</t>
    <phoneticPr fontId="20"/>
  </si>
  <si>
    <t>川 内 村</t>
    <phoneticPr fontId="20"/>
  </si>
  <si>
    <t>大 熊 町</t>
    <phoneticPr fontId="20"/>
  </si>
  <si>
    <t>双 葉 町</t>
    <phoneticPr fontId="20"/>
  </si>
  <si>
    <t>浪 江 町</t>
    <phoneticPr fontId="20"/>
  </si>
  <si>
    <t>葛 尾 村</t>
    <phoneticPr fontId="20"/>
  </si>
  <si>
    <t>会津坂下</t>
    <rPh sb="0" eb="2">
      <t>アイヅ</t>
    </rPh>
    <rPh sb="2" eb="4">
      <t>サカシタ</t>
    </rPh>
    <phoneticPr fontId="3"/>
  </si>
  <si>
    <t>地 域 区 分</t>
    <rPh sb="0" eb="1">
      <t>チ</t>
    </rPh>
    <rPh sb="2" eb="3">
      <t>イキ</t>
    </rPh>
    <rPh sb="4" eb="5">
      <t>ク</t>
    </rPh>
    <rPh sb="6" eb="7">
      <t>ブン</t>
    </rPh>
    <phoneticPr fontId="8"/>
  </si>
  <si>
    <t>事業実施主体名</t>
  </si>
  <si>
    <t>受　益</t>
    <phoneticPr fontId="8"/>
  </si>
  <si>
    <t>事業費
（千円）</t>
    <rPh sb="5" eb="6">
      <t>セン</t>
    </rPh>
    <rPh sb="6" eb="7">
      <t>エン</t>
    </rPh>
    <phoneticPr fontId="8"/>
  </si>
  <si>
    <t>負　担　区　分　（千円）</t>
    <rPh sb="9" eb="10">
      <t>セン</t>
    </rPh>
    <rPh sb="10" eb="11">
      <t>エン</t>
    </rPh>
    <phoneticPr fontId="8"/>
  </si>
  <si>
    <t>補助率</t>
    <phoneticPr fontId="8"/>
  </si>
  <si>
    <t>戸数
(戸)</t>
    <rPh sb="0" eb="2">
      <t>コスウ</t>
    </rPh>
    <rPh sb="4" eb="5">
      <t>コ</t>
    </rPh>
    <phoneticPr fontId="8"/>
  </si>
  <si>
    <t>面積
(ha)</t>
    <rPh sb="0" eb="2">
      <t>メンセキ</t>
    </rPh>
    <phoneticPr fontId="8"/>
  </si>
  <si>
    <t>県補助金</t>
    <rPh sb="0" eb="1">
      <t>ケン</t>
    </rPh>
    <rPh sb="1" eb="4">
      <t>ホジョキン</t>
    </rPh>
    <phoneticPr fontId="8"/>
  </si>
  <si>
    <t>市 町 村</t>
    <rPh sb="0" eb="1">
      <t>シ</t>
    </rPh>
    <rPh sb="2" eb="3">
      <t>マチ</t>
    </rPh>
    <rPh sb="4" eb="5">
      <t>ムラ</t>
    </rPh>
    <phoneticPr fontId="8"/>
  </si>
  <si>
    <t>資　　金</t>
    <rPh sb="0" eb="1">
      <t>シ</t>
    </rPh>
    <rPh sb="3" eb="4">
      <t>キン</t>
    </rPh>
    <phoneticPr fontId="8"/>
  </si>
  <si>
    <t>そ の 他</t>
    <rPh sb="4" eb="5">
      <t>タ</t>
    </rPh>
    <phoneticPr fontId="8"/>
  </si>
  <si>
    <t>県　　　　　計</t>
    <rPh sb="0" eb="1">
      <t>ケン</t>
    </rPh>
    <rPh sb="6" eb="7">
      <t>ケイ</t>
    </rPh>
    <phoneticPr fontId="8"/>
  </si>
  <si>
    <t>あぶくまもち</t>
    <phoneticPr fontId="3"/>
  </si>
  <si>
    <t>天のつぶ</t>
    <rPh sb="0" eb="1">
      <t>テン</t>
    </rPh>
    <phoneticPr fontId="8"/>
  </si>
  <si>
    <t>天のつぶ</t>
    <rPh sb="0" eb="1">
      <t>テン</t>
    </rPh>
    <phoneticPr fontId="3"/>
  </si>
  <si>
    <t>福 島 市</t>
    <phoneticPr fontId="20"/>
  </si>
  <si>
    <t>白 河 市</t>
    <phoneticPr fontId="20"/>
  </si>
  <si>
    <t>西 郷 村</t>
    <phoneticPr fontId="20"/>
  </si>
  <si>
    <t>泉 崎 村</t>
    <phoneticPr fontId="20"/>
  </si>
  <si>
    <t>中 島 村</t>
    <phoneticPr fontId="20"/>
  </si>
  <si>
    <t>矢 吹 町</t>
    <phoneticPr fontId="20"/>
  </si>
  <si>
    <t>棚 倉 町</t>
    <phoneticPr fontId="20"/>
  </si>
  <si>
    <t>矢 祭 町</t>
    <phoneticPr fontId="20"/>
  </si>
  <si>
    <t>塙   町</t>
    <phoneticPr fontId="20"/>
  </si>
  <si>
    <t>鮫 川 村</t>
    <phoneticPr fontId="20"/>
  </si>
  <si>
    <t>白 河 市</t>
    <phoneticPr fontId="20"/>
  </si>
  <si>
    <t>西 郷 村</t>
    <phoneticPr fontId="20"/>
  </si>
  <si>
    <t>泉 崎 村</t>
    <phoneticPr fontId="20"/>
  </si>
  <si>
    <t>中 島 村</t>
    <phoneticPr fontId="20"/>
  </si>
  <si>
    <t>矢 吹 町</t>
    <phoneticPr fontId="20"/>
  </si>
  <si>
    <t>棚 倉 町</t>
    <phoneticPr fontId="20"/>
  </si>
  <si>
    <t>矢 祭 町</t>
    <phoneticPr fontId="20"/>
  </si>
  <si>
    <t>塙   町</t>
    <phoneticPr fontId="20"/>
  </si>
  <si>
    <t>鮫 川 村</t>
    <phoneticPr fontId="20"/>
  </si>
  <si>
    <t>喜 多 方 市</t>
    <phoneticPr fontId="20"/>
  </si>
  <si>
    <t>北 塩 原 村</t>
    <phoneticPr fontId="20"/>
  </si>
  <si>
    <t>西 会 津 町</t>
    <phoneticPr fontId="20"/>
  </si>
  <si>
    <t>喜多方市</t>
    <phoneticPr fontId="20"/>
  </si>
  <si>
    <t>北塩原村</t>
    <phoneticPr fontId="20"/>
  </si>
  <si>
    <t>西会津町</t>
    <phoneticPr fontId="20"/>
  </si>
  <si>
    <t>会津坂下町</t>
    <phoneticPr fontId="20"/>
  </si>
  <si>
    <t>湯 川 村</t>
    <phoneticPr fontId="20"/>
  </si>
  <si>
    <t>事　業　内　容</t>
    <rPh sb="4" eb="5">
      <t>ナイ</t>
    </rPh>
    <rPh sb="6" eb="7">
      <t>カタチ</t>
    </rPh>
    <phoneticPr fontId="8"/>
  </si>
  <si>
    <t>小　　　　　計</t>
    <rPh sb="0" eb="1">
      <t>ショウ</t>
    </rPh>
    <rPh sb="6" eb="7">
      <t>ケイ</t>
    </rPh>
    <phoneticPr fontId="8"/>
  </si>
  <si>
    <t>五百川</t>
    <rPh sb="0" eb="3">
      <t>ゴヒャクガワ</t>
    </rPh>
    <phoneticPr fontId="8"/>
  </si>
  <si>
    <t>つくばＳＤ1号</t>
    <rPh sb="6" eb="7">
      <t>ゴウ</t>
    </rPh>
    <phoneticPr fontId="8"/>
  </si>
  <si>
    <t>みどり豊</t>
    <rPh sb="3" eb="4">
      <t>ユタ</t>
    </rPh>
    <phoneticPr fontId="8"/>
  </si>
  <si>
    <t>小野町</t>
    <rPh sb="0" eb="3">
      <t>オノマチ</t>
    </rPh>
    <phoneticPr fontId="3"/>
  </si>
  <si>
    <t>小　計</t>
    <phoneticPr fontId="4"/>
  </si>
  <si>
    <t>小　計</t>
    <phoneticPr fontId="4"/>
  </si>
  <si>
    <t>いわき</t>
    <phoneticPr fontId="3"/>
  </si>
  <si>
    <t>いわき市</t>
    <phoneticPr fontId="20"/>
  </si>
  <si>
    <t>いわき</t>
    <phoneticPr fontId="3"/>
  </si>
  <si>
    <t>い わ き 市</t>
    <phoneticPr fontId="20"/>
  </si>
  <si>
    <t>桑 折 町</t>
    <phoneticPr fontId="20"/>
  </si>
  <si>
    <t>国 見 町</t>
    <phoneticPr fontId="20"/>
  </si>
  <si>
    <t>品  種</t>
    <phoneticPr fontId="8"/>
  </si>
  <si>
    <t>産  地</t>
    <phoneticPr fontId="8"/>
  </si>
  <si>
    <t>総　計
（t）</t>
    <phoneticPr fontId="8"/>
  </si>
  <si>
    <t>あきたこまち</t>
    <phoneticPr fontId="8"/>
  </si>
  <si>
    <t>あきだわら</t>
    <phoneticPr fontId="8"/>
  </si>
  <si>
    <t>ＬＧＣソフト</t>
    <phoneticPr fontId="8"/>
  </si>
  <si>
    <t>おきにいり</t>
    <phoneticPr fontId="8"/>
  </si>
  <si>
    <t>コシヒカリ</t>
    <phoneticPr fontId="8"/>
  </si>
  <si>
    <t>ササニシキ</t>
    <phoneticPr fontId="8"/>
  </si>
  <si>
    <t>たかねみのり</t>
    <phoneticPr fontId="8"/>
  </si>
  <si>
    <t>チヨニシキ</t>
    <phoneticPr fontId="8"/>
  </si>
  <si>
    <t>はえぬき</t>
    <phoneticPr fontId="8"/>
  </si>
  <si>
    <t>ひとめぼれ</t>
    <phoneticPr fontId="8"/>
  </si>
  <si>
    <t>まいひめ</t>
    <phoneticPr fontId="8"/>
  </si>
  <si>
    <t>ミルキープリンセス</t>
    <phoneticPr fontId="8"/>
  </si>
  <si>
    <t xml:space="preserve">総  計
（t） </t>
    <phoneticPr fontId="8"/>
  </si>
  <si>
    <t>こがねもち</t>
    <phoneticPr fontId="8"/>
  </si>
  <si>
    <t>ヒメノモチ</t>
    <phoneticPr fontId="8"/>
  </si>
  <si>
    <t>総  計
（t）</t>
    <phoneticPr fontId="8"/>
  </si>
  <si>
    <t>小　計</t>
    <phoneticPr fontId="8"/>
  </si>
  <si>
    <t>小　計</t>
    <phoneticPr fontId="8"/>
  </si>
  <si>
    <t>小　計</t>
    <phoneticPr fontId="8"/>
  </si>
  <si>
    <t>小　計</t>
    <phoneticPr fontId="5"/>
  </si>
  <si>
    <t>小　計</t>
    <phoneticPr fontId="5"/>
  </si>
  <si>
    <t>小　計</t>
    <phoneticPr fontId="3"/>
  </si>
  <si>
    <t>小　計</t>
    <phoneticPr fontId="3"/>
  </si>
  <si>
    <t>小　計</t>
    <rPh sb="0" eb="1">
      <t>ショウ</t>
    </rPh>
    <rPh sb="2" eb="3">
      <t>ケイ</t>
    </rPh>
    <phoneticPr fontId="5"/>
  </si>
  <si>
    <t>会津坂下</t>
  </si>
  <si>
    <t>広 野 町</t>
  </si>
  <si>
    <t>楢 葉 町</t>
  </si>
  <si>
    <t>富 岡 町</t>
  </si>
  <si>
    <t>川 内 村</t>
  </si>
  <si>
    <t>大 熊 町</t>
  </si>
  <si>
    <t>双 葉 町</t>
  </si>
  <si>
    <t>浪 江 町</t>
  </si>
  <si>
    <t>葛 尾 村</t>
  </si>
  <si>
    <t>ミルキークイーン</t>
    <phoneticPr fontId="8"/>
  </si>
  <si>
    <t>会津若松市</t>
    <phoneticPr fontId="20"/>
  </si>
  <si>
    <t>直播栽培用機器整備状況</t>
    <phoneticPr fontId="3"/>
  </si>
  <si>
    <t>ｺ-ﾃｨﾝｸﾞﾏｼﾝ</t>
    <phoneticPr fontId="3"/>
  </si>
  <si>
    <t>湛水直播用播種機</t>
    <rPh sb="0" eb="2">
      <t>タンスイ</t>
    </rPh>
    <rPh sb="2" eb="4">
      <t>チョクハ</t>
    </rPh>
    <rPh sb="4" eb="5">
      <t>ヨウ</t>
    </rPh>
    <rPh sb="5" eb="7">
      <t>ハシュ</t>
    </rPh>
    <rPh sb="7" eb="8">
      <t>キ</t>
    </rPh>
    <phoneticPr fontId="3"/>
  </si>
  <si>
    <t>乾田直播用播種機</t>
    <rPh sb="0" eb="2">
      <t>カンデン</t>
    </rPh>
    <rPh sb="2" eb="4">
      <t>チョクハ</t>
    </rPh>
    <rPh sb="4" eb="5">
      <t>ヨウ</t>
    </rPh>
    <rPh sb="5" eb="7">
      <t>ハシュ</t>
    </rPh>
    <rPh sb="7" eb="8">
      <t>キ</t>
    </rPh>
    <phoneticPr fontId="3"/>
  </si>
  <si>
    <t>導入</t>
    <rPh sb="0" eb="2">
      <t>ドウニュウ</t>
    </rPh>
    <phoneticPr fontId="3"/>
  </si>
  <si>
    <t>処理</t>
    <phoneticPr fontId="3"/>
  </si>
  <si>
    <t>台数</t>
    <rPh sb="0" eb="2">
      <t>ダイスウ</t>
    </rPh>
    <phoneticPr fontId="3"/>
  </si>
  <si>
    <t>直播栽培実施状況</t>
    <rPh sb="4" eb="6">
      <t>ジッシ</t>
    </rPh>
    <rPh sb="6" eb="8">
      <t>ジョウキョウ</t>
    </rPh>
    <phoneticPr fontId="3"/>
  </si>
  <si>
    <t>無人</t>
    <phoneticPr fontId="3"/>
  </si>
  <si>
    <t>動散</t>
    <phoneticPr fontId="3"/>
  </si>
  <si>
    <t>乾田</t>
    <rPh sb="0" eb="1">
      <t>イヌイ</t>
    </rPh>
    <rPh sb="1" eb="2">
      <t>タ</t>
    </rPh>
    <phoneticPr fontId="3"/>
  </si>
  <si>
    <t>ヘリ</t>
    <phoneticPr fontId="3"/>
  </si>
  <si>
    <t>播種</t>
    <phoneticPr fontId="3"/>
  </si>
  <si>
    <t>直播</t>
    <phoneticPr fontId="3"/>
  </si>
  <si>
    <t>※　試験研究機関及び教育機関における実施面積は含まない。</t>
  </si>
  <si>
    <t>色彩選別</t>
    <rPh sb="0" eb="2">
      <t>シキサイ</t>
    </rPh>
    <rPh sb="2" eb="4">
      <t>センベツ</t>
    </rPh>
    <phoneticPr fontId="5"/>
  </si>
  <si>
    <t>機の導入</t>
    <rPh sb="0" eb="1">
      <t>キ</t>
    </rPh>
    <rPh sb="2" eb="4">
      <t>ドウニュウ</t>
    </rPh>
    <phoneticPr fontId="5"/>
  </si>
  <si>
    <t>台数</t>
    <rPh sb="0" eb="2">
      <t>ダイスウ</t>
    </rPh>
    <phoneticPr fontId="5"/>
  </si>
  <si>
    <t>元気な産地づくり支援事業（土地利用型作物支援事業(水稲)）</t>
    <rPh sb="0" eb="2">
      <t>ゲンキ</t>
    </rPh>
    <rPh sb="3" eb="5">
      <t>サンチ</t>
    </rPh>
    <rPh sb="8" eb="10">
      <t>シエン</t>
    </rPh>
    <rPh sb="10" eb="12">
      <t>ジギョウ</t>
    </rPh>
    <rPh sb="13" eb="17">
      <t>トチリヨウ</t>
    </rPh>
    <rPh sb="17" eb="18">
      <t>ガタ</t>
    </rPh>
    <rPh sb="18" eb="20">
      <t>サクモツ</t>
    </rPh>
    <rPh sb="20" eb="22">
      <t>シエン</t>
    </rPh>
    <rPh sb="22" eb="24">
      <t>ジギョウ</t>
    </rPh>
    <rPh sb="25" eb="27">
      <t>スイトウ</t>
    </rPh>
    <phoneticPr fontId="8"/>
  </si>
  <si>
    <t>１　水稲生産状況と標高別作付面積（平成２８年産）</t>
    <rPh sb="2" eb="4">
      <t>スイトウ</t>
    </rPh>
    <rPh sb="4" eb="6">
      <t>セイサン</t>
    </rPh>
    <rPh sb="6" eb="8">
      <t>ジョウキョウ</t>
    </rPh>
    <rPh sb="9" eb="11">
      <t>ヒョウコウ</t>
    </rPh>
    <rPh sb="11" eb="12">
      <t>ベツ</t>
    </rPh>
    <rPh sb="12" eb="14">
      <t>サクツ</t>
    </rPh>
    <rPh sb="14" eb="16">
      <t>メンセキ</t>
    </rPh>
    <rPh sb="17" eb="19">
      <t>ヘイセイ</t>
    </rPh>
    <rPh sb="21" eb="22">
      <t>ネン</t>
    </rPh>
    <rPh sb="22" eb="23">
      <t>サン</t>
    </rPh>
    <phoneticPr fontId="4"/>
  </si>
  <si>
    <t>平成２８年播種用として、福島県米改良協会から配付した種子の数量を
事業所の所在する市町村別に集計したもの。</t>
    <rPh sb="0" eb="2">
      <t>ヘイセイ</t>
    </rPh>
    <rPh sb="4" eb="5">
      <t>ネン</t>
    </rPh>
    <rPh sb="5" eb="7">
      <t>ハシュ</t>
    </rPh>
    <rPh sb="7" eb="8">
      <t>ヨウ</t>
    </rPh>
    <rPh sb="12" eb="15">
      <t>フクシマケン</t>
    </rPh>
    <rPh sb="15" eb="18">
      <t>コメカイリョウ</t>
    </rPh>
    <rPh sb="18" eb="20">
      <t>キョウカイ</t>
    </rPh>
    <rPh sb="22" eb="24">
      <t>ハイフ</t>
    </rPh>
    <rPh sb="26" eb="28">
      <t>シュシ</t>
    </rPh>
    <rPh sb="29" eb="31">
      <t>スウリョウ</t>
    </rPh>
    <rPh sb="33" eb="36">
      <t>ジギョウショ</t>
    </rPh>
    <rPh sb="37" eb="39">
      <t>ショザイ</t>
    </rPh>
    <rPh sb="41" eb="44">
      <t>シチョウソン</t>
    </rPh>
    <rPh sb="44" eb="45">
      <t>ベツ</t>
    </rPh>
    <rPh sb="46" eb="48">
      <t>シュウケイ</t>
    </rPh>
    <phoneticPr fontId="3"/>
  </si>
  <si>
    <t>稲わらの利用（平成２８年）</t>
    <rPh sb="0" eb="1">
      <t>イナ</t>
    </rPh>
    <rPh sb="4" eb="6">
      <t>リヨウ</t>
    </rPh>
    <rPh sb="7" eb="9">
      <t>ヘイセイ</t>
    </rPh>
    <rPh sb="11" eb="12">
      <t>ネン</t>
    </rPh>
    <phoneticPr fontId="4"/>
  </si>
  <si>
    <t>もみがらの利用（平成２８年）</t>
    <rPh sb="5" eb="7">
      <t>リヨウ</t>
    </rPh>
    <rPh sb="8" eb="10">
      <t>ヘイセイ</t>
    </rPh>
    <rPh sb="12" eb="13">
      <t>ネン</t>
    </rPh>
    <phoneticPr fontId="3"/>
  </si>
  <si>
    <t>もみがらの利用（共同乾燥調製（貯蔵）施設分)（平成２８年)</t>
    <rPh sb="5" eb="7">
      <t>リヨウ</t>
    </rPh>
    <rPh sb="8" eb="10">
      <t>キョウドウ</t>
    </rPh>
    <rPh sb="10" eb="12">
      <t>カンソウ</t>
    </rPh>
    <rPh sb="12" eb="14">
      <t>チョウセイ</t>
    </rPh>
    <rPh sb="15" eb="17">
      <t>チョゾウ</t>
    </rPh>
    <rPh sb="18" eb="20">
      <t>シセツ</t>
    </rPh>
    <rPh sb="20" eb="21">
      <t>ブン</t>
    </rPh>
    <rPh sb="27" eb="28">
      <t>ネン</t>
    </rPh>
    <phoneticPr fontId="3"/>
  </si>
  <si>
    <r>
      <t>エコファーマー　</t>
    </r>
    <r>
      <rPr>
        <b/>
        <sz val="11"/>
        <rFont val="ＭＳ 明朝"/>
        <family val="1"/>
        <charset val="128"/>
      </rPr>
      <t>※３</t>
    </r>
    <r>
      <rPr>
        <sz val="11"/>
        <rFont val="ＭＳ 明朝"/>
        <family val="1"/>
        <charset val="128"/>
      </rPr>
      <t>　　
（平成29年3月末現在）</t>
    </r>
    <rPh sb="14" eb="16">
      <t>ヘイセイ</t>
    </rPh>
    <rPh sb="18" eb="19">
      <t>ネン</t>
    </rPh>
    <rPh sb="20" eb="21">
      <t>ガツ</t>
    </rPh>
    <rPh sb="21" eb="22">
      <t>マツ</t>
    </rPh>
    <rPh sb="22" eb="24">
      <t>ゲンザイ</t>
    </rPh>
    <phoneticPr fontId="8"/>
  </si>
  <si>
    <t>県中</t>
    <rPh sb="0" eb="1">
      <t>ケン</t>
    </rPh>
    <rPh sb="1" eb="2">
      <t>チュウ</t>
    </rPh>
    <phoneticPr fontId="4"/>
  </si>
  <si>
    <t xml:space="preserve"> </t>
    <phoneticPr fontId="3"/>
  </si>
  <si>
    <t>3(1)</t>
  </si>
  <si>
    <t>1(7)</t>
  </si>
  <si>
    <t>笑みの絆</t>
    <rPh sb="0" eb="1">
      <t>エ</t>
    </rPh>
    <rPh sb="3" eb="4">
      <t>キズナ</t>
    </rPh>
    <phoneticPr fontId="8"/>
  </si>
  <si>
    <t>さいこううち</t>
    <phoneticPr fontId="8"/>
  </si>
  <si>
    <t>福島３０号</t>
    <rPh sb="0" eb="2">
      <t>フクシマ</t>
    </rPh>
    <rPh sb="4" eb="5">
      <t>ゴウ</t>
    </rPh>
    <phoneticPr fontId="8"/>
  </si>
  <si>
    <t>みつひかり</t>
    <phoneticPr fontId="8"/>
  </si>
  <si>
    <t>京の華１号</t>
    <rPh sb="0" eb="1">
      <t>キョウ</t>
    </rPh>
    <rPh sb="2" eb="3">
      <t>ハナ</t>
    </rPh>
    <rPh sb="4" eb="5">
      <t>ゴウ</t>
    </rPh>
    <phoneticPr fontId="8"/>
  </si>
  <si>
    <t>(ha)</t>
    <phoneticPr fontId="8"/>
  </si>
  <si>
    <t>(ha)</t>
    <phoneticPr fontId="8"/>
  </si>
  <si>
    <t>県北</t>
    <rPh sb="0" eb="2">
      <t>ケンホク</t>
    </rPh>
    <phoneticPr fontId="8"/>
  </si>
  <si>
    <t>二本松市</t>
    <rPh sb="0" eb="4">
      <t>ニホンマツシ</t>
    </rPh>
    <phoneticPr fontId="8"/>
  </si>
  <si>
    <t>色彩選別機１台</t>
    <rPh sb="0" eb="2">
      <t>シキサイ</t>
    </rPh>
    <rPh sb="2" eb="4">
      <t>センベツ</t>
    </rPh>
    <rPh sb="4" eb="5">
      <t>キ</t>
    </rPh>
    <rPh sb="6" eb="7">
      <t>ダイ</t>
    </rPh>
    <phoneticPr fontId="8"/>
  </si>
  <si>
    <t>県中</t>
    <rPh sb="0" eb="2">
      <t>ケンチュウ</t>
    </rPh>
    <phoneticPr fontId="8"/>
  </si>
  <si>
    <t>天栄村</t>
    <rPh sb="0" eb="3">
      <t>テンエイムラ</t>
    </rPh>
    <phoneticPr fontId="8"/>
  </si>
  <si>
    <t>30.8%</t>
    <phoneticPr fontId="8"/>
  </si>
  <si>
    <t>30.9%</t>
    <phoneticPr fontId="8"/>
  </si>
  <si>
    <t>会津</t>
    <rPh sb="0" eb="2">
      <t>アイヅ</t>
    </rPh>
    <phoneticPr fontId="8"/>
  </si>
  <si>
    <t>会津若松市</t>
    <rPh sb="0" eb="5">
      <t>アイヅワカマツシ</t>
    </rPh>
    <phoneticPr fontId="8"/>
  </si>
  <si>
    <t>33.3%</t>
    <phoneticPr fontId="8"/>
  </si>
  <si>
    <t>参考：元気な産地づくり支援事業</t>
    <rPh sb="0" eb="2">
      <t>サンコウ</t>
    </rPh>
    <rPh sb="3" eb="5">
      <t>ゲンキ</t>
    </rPh>
    <rPh sb="6" eb="8">
      <t>サンチ</t>
    </rPh>
    <rPh sb="11" eb="13">
      <t>シエン</t>
    </rPh>
    <rPh sb="13" eb="15">
      <t>ジギョウ</t>
    </rPh>
    <phoneticPr fontId="8"/>
  </si>
  <si>
    <t>　　　（土地利用型作物支援対策（大豆・麦・そば））</t>
    <rPh sb="4" eb="8">
      <t>トチリヨウ</t>
    </rPh>
    <rPh sb="8" eb="9">
      <t>ガタ</t>
    </rPh>
    <rPh sb="9" eb="11">
      <t>サクモツ</t>
    </rPh>
    <rPh sb="11" eb="13">
      <t>シエン</t>
    </rPh>
    <rPh sb="13" eb="15">
      <t>タイサク</t>
    </rPh>
    <rPh sb="16" eb="18">
      <t>ダイズ</t>
    </rPh>
    <rPh sb="19" eb="20">
      <t>ムギ</t>
    </rPh>
    <phoneticPr fontId="8"/>
  </si>
  <si>
    <t>会津</t>
    <rPh sb="0" eb="2">
      <t>アイヅ</t>
    </rPh>
    <phoneticPr fontId="8"/>
  </si>
  <si>
    <t>須賀川市</t>
    <rPh sb="0" eb="4">
      <t>スカガワシ</t>
    </rPh>
    <phoneticPr fontId="8"/>
  </si>
  <si>
    <t>ビーンクリーナー１台</t>
    <rPh sb="9" eb="10">
      <t>ダイ</t>
    </rPh>
    <phoneticPr fontId="8"/>
  </si>
  <si>
    <t>県南</t>
    <rPh sb="0" eb="2">
      <t>ケンナン</t>
    </rPh>
    <phoneticPr fontId="8"/>
  </si>
  <si>
    <t>白河市ほか</t>
    <rPh sb="0" eb="3">
      <t>シラカワシ</t>
    </rPh>
    <phoneticPr fontId="8"/>
  </si>
  <si>
    <t>自走式ブームスプレーヤー１台</t>
    <rPh sb="0" eb="3">
      <t>ジソウシキ</t>
    </rPh>
    <rPh sb="13" eb="14">
      <t>ダイ</t>
    </rPh>
    <phoneticPr fontId="8"/>
  </si>
  <si>
    <t>33.3%</t>
    <phoneticPr fontId="8"/>
  </si>
  <si>
    <t>会津若松市</t>
    <rPh sb="0" eb="2">
      <t>アイヅ</t>
    </rPh>
    <rPh sb="2" eb="4">
      <t>ワカマツ</t>
    </rPh>
    <rPh sb="4" eb="5">
      <t>シ</t>
    </rPh>
    <phoneticPr fontId="8"/>
  </si>
  <si>
    <t>会津若松市</t>
    <phoneticPr fontId="8"/>
  </si>
  <si>
    <t>会津若松市</t>
    <rPh sb="0" eb="4">
      <t>アイヅワカマツ</t>
    </rPh>
    <rPh sb="4" eb="5">
      <t>シ</t>
    </rPh>
    <phoneticPr fontId="8"/>
  </si>
  <si>
    <t>乾燥機１台</t>
    <rPh sb="0" eb="3">
      <t>カンソウキ</t>
    </rPh>
    <rPh sb="4" eb="5">
      <t>ダイ</t>
    </rPh>
    <phoneticPr fontId="8"/>
  </si>
  <si>
    <t>乗用管理機１台</t>
    <rPh sb="0" eb="2">
      <t>ジョウヨウ</t>
    </rPh>
    <rPh sb="2" eb="4">
      <t>カンリ</t>
    </rPh>
    <rPh sb="4" eb="5">
      <t>キ</t>
    </rPh>
    <rPh sb="6" eb="7">
      <t>ダイ</t>
    </rPh>
    <phoneticPr fontId="8"/>
  </si>
  <si>
    <t>播種機１台、中耕培土機１台</t>
    <rPh sb="0" eb="3">
      <t>ハシュキ</t>
    </rPh>
    <rPh sb="4" eb="5">
      <t>ダイ</t>
    </rPh>
    <rPh sb="6" eb="8">
      <t>チュウコウ</t>
    </rPh>
    <rPh sb="8" eb="9">
      <t>バイ</t>
    </rPh>
    <rPh sb="10" eb="11">
      <t>キ</t>
    </rPh>
    <rPh sb="12" eb="13">
      <t>ダイ</t>
    </rPh>
    <phoneticPr fontId="8"/>
  </si>
  <si>
    <t>33.3%</t>
    <phoneticPr fontId="8"/>
  </si>
  <si>
    <t>30.8%</t>
    <phoneticPr fontId="8"/>
  </si>
  <si>
    <t>Ⅰ　水稲の部</t>
    <rPh sb="2" eb="4">
      <t>スイトウ</t>
    </rPh>
    <rPh sb="5" eb="6">
      <t>ブ</t>
    </rPh>
    <phoneticPr fontId="8"/>
  </si>
  <si>
    <t>6(35)</t>
    <phoneticPr fontId="5"/>
  </si>
  <si>
    <t>(1)</t>
    <phoneticPr fontId="3"/>
  </si>
  <si>
    <t>4(2)</t>
    <phoneticPr fontId="3"/>
  </si>
  <si>
    <t>(6)</t>
    <phoneticPr fontId="5"/>
  </si>
  <si>
    <t>(13)</t>
    <phoneticPr fontId="5"/>
  </si>
  <si>
    <t>(7)</t>
    <phoneticPr fontId="5"/>
  </si>
  <si>
    <t>(2)</t>
    <phoneticPr fontId="5"/>
  </si>
  <si>
    <t>＊</t>
    <phoneticPr fontId="4"/>
  </si>
  <si>
    <t>２　平成２８年産米の検査結果（平成２９年１０月３１日現在）</t>
    <rPh sb="2" eb="4">
      <t>ヘイセイ</t>
    </rPh>
    <rPh sb="6" eb="7">
      <t>ネン</t>
    </rPh>
    <rPh sb="7" eb="9">
      <t>サンマイ</t>
    </rPh>
    <rPh sb="10" eb="12">
      <t>ケンサ</t>
    </rPh>
    <rPh sb="12" eb="14">
      <t>ケッカ</t>
    </rPh>
    <rPh sb="15" eb="17">
      <t>ヘイセイ</t>
    </rPh>
    <rPh sb="19" eb="20">
      <t>ネン</t>
    </rPh>
    <rPh sb="22" eb="23">
      <t>ガツ</t>
    </rPh>
    <rPh sb="25" eb="28">
      <t>ニチゲンザイ</t>
    </rPh>
    <rPh sb="26" eb="28">
      <t>ゲンザイ</t>
    </rPh>
    <phoneticPr fontId="8"/>
  </si>
  <si>
    <t>※「平成28年産米の農産物検査結果（平成29年10月31日現在）」
（平成30年1月31日農林水産省政策統括官付穀物課公表）より作成した。</t>
    <rPh sb="10" eb="13">
      <t>ノウサンブツ</t>
    </rPh>
    <rPh sb="18" eb="20">
      <t>ヘイセイ</t>
    </rPh>
    <rPh sb="41" eb="42">
      <t>ガツ</t>
    </rPh>
    <rPh sb="50" eb="52">
      <t>セイサク</t>
    </rPh>
    <rPh sb="52" eb="54">
      <t>トウカツ</t>
    </rPh>
    <rPh sb="54" eb="55">
      <t>カン</t>
    </rPh>
    <rPh sb="55" eb="56">
      <t>ツキ</t>
    </rPh>
    <rPh sb="56" eb="58">
      <t>コクモツ</t>
    </rPh>
    <rPh sb="58" eb="59">
      <t>カ</t>
    </rPh>
    <phoneticPr fontId="8"/>
  </si>
  <si>
    <t>※ラウンドの関係で計と内訳が合わない場合があります。</t>
    <rPh sb="6" eb="8">
      <t>カンケイ</t>
    </rPh>
    <rPh sb="9" eb="10">
      <t>ケイ</t>
    </rPh>
    <rPh sb="11" eb="13">
      <t>ウチワケ</t>
    </rPh>
    <rPh sb="14" eb="15">
      <t>ア</t>
    </rPh>
    <rPh sb="18" eb="20">
      <t>バアイ</t>
    </rPh>
    <phoneticPr fontId="4"/>
  </si>
  <si>
    <t>＊</t>
  </si>
  <si>
    <t>＊</t>
    <phoneticPr fontId="4"/>
  </si>
  <si>
    <t>３　平成２７年産水稲種子の品種別配付実績</t>
    <rPh sb="2" eb="4">
      <t>ヘイセイ</t>
    </rPh>
    <rPh sb="6" eb="8">
      <t>ネンサン</t>
    </rPh>
    <rPh sb="8" eb="10">
      <t>スイトウ</t>
    </rPh>
    <rPh sb="10" eb="12">
      <t>シュシ</t>
    </rPh>
    <rPh sb="13" eb="16">
      <t>ヒンシュベツ</t>
    </rPh>
    <rPh sb="16" eb="18">
      <t>ハイフ</t>
    </rPh>
    <rPh sb="18" eb="20">
      <t>ジッセキ</t>
    </rPh>
    <phoneticPr fontId="3"/>
  </si>
  <si>
    <t>４　地力の維持増強（平成２８年）</t>
    <phoneticPr fontId="5"/>
  </si>
  <si>
    <t>５　　稲わら・もみがらの発生量及び利用状況（平成２８年）</t>
    <rPh sb="3" eb="4">
      <t>イナ</t>
    </rPh>
    <rPh sb="12" eb="15">
      <t>ハッセイリョウ</t>
    </rPh>
    <rPh sb="15" eb="16">
      <t>オヨ</t>
    </rPh>
    <rPh sb="17" eb="19">
      <t>リヨウ</t>
    </rPh>
    <rPh sb="19" eb="21">
      <t>ジョウキョウ</t>
    </rPh>
    <rPh sb="22" eb="24">
      <t>ヘイセイ</t>
    </rPh>
    <rPh sb="26" eb="27">
      <t>ネン</t>
    </rPh>
    <phoneticPr fontId="4"/>
  </si>
  <si>
    <t>６　農業機械、施設の普及と利用状況（平成２８年）</t>
    <rPh sb="13" eb="15">
      <t>リヨウ</t>
    </rPh>
    <rPh sb="15" eb="17">
      <t>ジョウキョウ</t>
    </rPh>
    <phoneticPr fontId="5"/>
  </si>
  <si>
    <t>６　農業機械、施設の普及と利用状況（平成２８年）</t>
    <rPh sb="13" eb="15">
      <t>リヨウ</t>
    </rPh>
    <rPh sb="15" eb="17">
      <t>ジョウキョウ</t>
    </rPh>
    <rPh sb="22" eb="23">
      <t>ネン</t>
    </rPh>
    <phoneticPr fontId="3"/>
  </si>
  <si>
    <t>６　農業機械、施設の普及と利用状況（平成２８年）</t>
    <rPh sb="13" eb="15">
      <t>リヨウ</t>
    </rPh>
    <rPh sb="15" eb="17">
      <t>ジョウキョウ</t>
    </rPh>
    <phoneticPr fontId="3"/>
  </si>
  <si>
    <t>７　直播栽培実施状況（平成２８年）</t>
    <rPh sb="2" eb="4">
      <t>チョクハ</t>
    </rPh>
    <rPh sb="4" eb="6">
      <t>サイバイ</t>
    </rPh>
    <rPh sb="6" eb="8">
      <t>ジッシ</t>
    </rPh>
    <phoneticPr fontId="3"/>
  </si>
  <si>
    <t>８　環境に配慮した稲作の状況（平成２８年）</t>
    <rPh sb="2" eb="4">
      <t>カンキョウ</t>
    </rPh>
    <rPh sb="5" eb="7">
      <t>ハイリョ</t>
    </rPh>
    <rPh sb="9" eb="11">
      <t>イナサク</t>
    </rPh>
    <rPh sb="12" eb="14">
      <t>ジョウキョウ</t>
    </rPh>
    <phoneticPr fontId="8"/>
  </si>
  <si>
    <t>１０　平成２８年度稲作振興関係事業実績</t>
    <rPh sb="3" eb="5">
      <t>ヘイセイ</t>
    </rPh>
    <rPh sb="7" eb="9">
      <t>ネンド</t>
    </rPh>
    <rPh sb="9" eb="11">
      <t>イナサク</t>
    </rPh>
    <rPh sb="11" eb="13">
      <t>シンコウ</t>
    </rPh>
    <rPh sb="13" eb="15">
      <t>カンケイ</t>
    </rPh>
    <rPh sb="15" eb="17">
      <t>ジギョウ</t>
    </rPh>
    <rPh sb="17" eb="19">
      <t>ジッセキ</t>
    </rPh>
    <phoneticPr fontId="8"/>
  </si>
  <si>
    <t>９　大規模稲作経営体数（作業受託面積含む）（平成２８年度実績）</t>
    <rPh sb="2" eb="5">
      <t>ダイキボ</t>
    </rPh>
    <rPh sb="5" eb="7">
      <t>イナサク</t>
    </rPh>
    <rPh sb="7" eb="10">
      <t>ケイエイタイ</t>
    </rPh>
    <rPh sb="10" eb="11">
      <t>スウ</t>
    </rPh>
    <rPh sb="12" eb="14">
      <t>サギョウ</t>
    </rPh>
    <rPh sb="14" eb="16">
      <t>ジュタク</t>
    </rPh>
    <rPh sb="16" eb="18">
      <t>メンセキ</t>
    </rPh>
    <rPh sb="18" eb="19">
      <t>フク</t>
    </rPh>
    <rPh sb="27" eb="28">
      <t>ド</t>
    </rPh>
    <rPh sb="28" eb="30">
      <t>ジッセキ</t>
    </rPh>
    <phoneticPr fontId="8"/>
  </si>
  <si>
    <t>農業団体</t>
    <rPh sb="0" eb="2">
      <t>ノウギョウ</t>
    </rPh>
    <rPh sb="2" eb="4">
      <t>ダンタイ</t>
    </rPh>
    <phoneticPr fontId="8"/>
  </si>
  <si>
    <t>農業法人</t>
    <rPh sb="0" eb="2">
      <t>ノウギョウ</t>
    </rPh>
    <rPh sb="2" eb="4">
      <t>ホウジン</t>
    </rPh>
    <phoneticPr fontId="8"/>
  </si>
  <si>
    <t>農業団体</t>
    <rPh sb="0" eb="4">
      <t>ノウギョウダンタイ</t>
    </rPh>
    <phoneticPr fontId="8"/>
  </si>
  <si>
    <t>＊</t>
    <phoneticPr fontId="4"/>
  </si>
  <si>
    <t>4(2)</t>
    <phoneticPr fontId="3"/>
  </si>
  <si>
    <t>小　計</t>
    <phoneticPr fontId="4"/>
  </si>
  <si>
    <t>小　計</t>
    <phoneticPr fontId="8"/>
  </si>
  <si>
    <t>10(2)</t>
    <phoneticPr fontId="3"/>
  </si>
  <si>
    <t>4(2)</t>
    <phoneticPr fontId="3"/>
  </si>
  <si>
    <t>6(2)</t>
    <phoneticPr fontId="3"/>
  </si>
  <si>
    <t>78(2)</t>
    <phoneticPr fontId="3"/>
  </si>
  <si>
    <t>41(2)</t>
    <phoneticPr fontId="3"/>
  </si>
  <si>
    <t>5(1)</t>
    <phoneticPr fontId="5"/>
  </si>
  <si>
    <t>5(1)</t>
    <phoneticPr fontId="5"/>
  </si>
  <si>
    <t>6(1)</t>
    <phoneticPr fontId="5"/>
  </si>
  <si>
    <t>17(1)</t>
    <phoneticPr fontId="5"/>
  </si>
  <si>
    <t>11(36)</t>
    <phoneticPr fontId="5"/>
  </si>
  <si>
    <t>38(36)</t>
    <phoneticPr fontId="5"/>
  </si>
  <si>
    <t>237(36)</t>
    <phoneticPr fontId="5"/>
  </si>
  <si>
    <t>小　計</t>
    <phoneticPr fontId="8"/>
  </si>
  <si>
    <t>※被災等の理由により稼働の無かった育苗施設については括弧書きで記入した。</t>
    <rPh sb="1" eb="3">
      <t>ヒサイ</t>
    </rPh>
    <rPh sb="3" eb="4">
      <t>トウ</t>
    </rPh>
    <rPh sb="5" eb="7">
      <t>リユウ</t>
    </rPh>
    <rPh sb="10" eb="12">
      <t>カドウ</t>
    </rPh>
    <rPh sb="13" eb="14">
      <t>ナ</t>
    </rPh>
    <rPh sb="17" eb="19">
      <t>イクビョウ</t>
    </rPh>
    <rPh sb="19" eb="21">
      <t>シセツ</t>
    </rPh>
    <rPh sb="26" eb="29">
      <t>カッコガ</t>
    </rPh>
    <rPh sb="31" eb="33">
      <t>キニュウ</t>
    </rPh>
    <phoneticPr fontId="3"/>
  </si>
  <si>
    <t>＊</t>
    <phoneticPr fontId="5"/>
  </si>
  <si>
    <t>＊</t>
    <phoneticPr fontId="5"/>
  </si>
  <si>
    <t>＊</t>
    <phoneticPr fontId="4"/>
  </si>
  <si>
    <t>＊</t>
    <phoneticPr fontId="4"/>
  </si>
  <si>
    <t>＊</t>
    <phoneticPr fontId="3"/>
  </si>
  <si>
    <t>ＷＣＳ</t>
    <phoneticPr fontId="3"/>
  </si>
  <si>
    <t>※　認定農業者数、農地所有適格法人数は重複カウントを含む。</t>
    <rPh sb="9" eb="11">
      <t>ノウチ</t>
    </rPh>
    <rPh sb="11" eb="13">
      <t>ショユウ</t>
    </rPh>
    <rPh sb="13" eb="15">
      <t>テキカク</t>
    </rPh>
    <phoneticPr fontId="8"/>
  </si>
  <si>
    <t>　　（例：認定農業者である農地所有適格法人）</t>
    <rPh sb="14" eb="15">
      <t>チ</t>
    </rPh>
    <rPh sb="15" eb="17">
      <t>ショユウ</t>
    </rPh>
    <rPh sb="17" eb="19">
      <t>テキカク</t>
    </rPh>
    <phoneticPr fontId="8"/>
  </si>
  <si>
    <r>
      <t xml:space="preserve">     ※</t>
    </r>
    <r>
      <rPr>
        <sz val="10"/>
        <color indexed="8"/>
        <rFont val="ＭＳ 明朝"/>
        <family val="1"/>
        <charset val="128"/>
      </rPr>
      <t xml:space="preserve">
うち
農地所有適格法人</t>
    </r>
    <rPh sb="10" eb="12">
      <t>ノウチ</t>
    </rPh>
    <rPh sb="12" eb="14">
      <t>ショユウ</t>
    </rPh>
    <rPh sb="14" eb="16">
      <t>テキカク</t>
    </rPh>
    <rPh sb="16" eb="18">
      <t>ホウジン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</si>
</sst>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_ "/>
    <numFmt numFmtId="177" formatCode="0_);[Red]\(0\)"/>
    <numFmt numFmtId="178" formatCode="0_ ;[Red]\-0\ "/>
    <numFmt numFmtId="179" formatCode="#,##0_ "/>
    <numFmt numFmtId="180" formatCode="0.0_);[Red]\(0.0\)"/>
    <numFmt numFmtId="181" formatCode="#,##0_ ;[Red]\-#,##0\ "/>
    <numFmt numFmtId="182" formatCode="#,##0_);[Red]\(#,##0\)"/>
    <numFmt numFmtId="183" formatCode="#,##0.0_ "/>
    <numFmt numFmtId="184" formatCode="#,##0.0_);[Red]\(#,##0.0\)"/>
    <numFmt numFmtId="185" formatCode="0_);\(0\)"/>
    <numFmt numFmtId="186" formatCode="yyyy/m/d\ h:mm;@"/>
    <numFmt numFmtId="187" formatCode="#,##0;&quot;▲ &quot;#,##0"/>
  </numFmts>
  <fonts count="44">
    <font>
      <sz val="11"/>
      <name val="ＭＳ Ｐゴシック"/>
      <family val="3"/>
      <charset val="128"/>
    </font>
    <font>
      <sz val="11"/>
      <name val="ＭＳ Ｐゴシック"/>
      <family val="3"/>
      <charset val="128"/>
    </font>
    <font>
      <sz val="14"/>
      <name val="ＭＳ 明朝"/>
      <family val="1"/>
      <charset val="128"/>
    </font>
    <font>
      <sz val="14"/>
      <color indexed="8"/>
      <name val="ＭＳ Ｐゴシック"/>
      <family val="3"/>
      <charset val="128"/>
    </font>
    <font>
      <sz val="14"/>
      <color indexed="8"/>
      <name val="ＭＳ Ｐゴシック"/>
      <family val="3"/>
      <charset val="128"/>
    </font>
    <font>
      <sz val="14"/>
      <color indexed="8"/>
      <name val="ＭＳ Ｐゴシック"/>
      <family val="3"/>
      <charset val="128"/>
    </font>
    <font>
      <sz val="14"/>
      <color indexed="10"/>
      <name val="ＭＳ 明朝"/>
      <family val="1"/>
      <charset val="128"/>
    </font>
    <font>
      <sz val="14"/>
      <name val="ＭＳ 明朝"/>
      <family val="1"/>
      <charset val="128"/>
    </font>
    <font>
      <sz val="6"/>
      <name val="ＭＳ Ｐゴシック"/>
      <family val="3"/>
      <charset val="128"/>
    </font>
    <font>
      <sz val="11"/>
      <name val="ＭＳ 明朝"/>
      <family val="1"/>
      <charset val="128"/>
    </font>
    <font>
      <sz val="11"/>
      <name val="ＭＳ 明朝"/>
      <family val="1"/>
      <charset val="128"/>
    </font>
    <font>
      <sz val="11"/>
      <color indexed="8"/>
      <name val="ＭＳ 明朝"/>
      <family val="1"/>
      <charset val="128"/>
    </font>
    <font>
      <sz val="11"/>
      <color indexed="10"/>
      <name val="ＭＳ 明朝"/>
      <family val="1"/>
      <charset val="128"/>
    </font>
    <font>
      <sz val="11"/>
      <color indexed="12"/>
      <name val="ＭＳ 明朝"/>
      <family val="1"/>
      <charset val="128"/>
    </font>
    <font>
      <sz val="10"/>
      <color indexed="10"/>
      <name val="ＭＳ 明朝"/>
      <family val="1"/>
      <charset val="128"/>
    </font>
    <font>
      <sz val="10"/>
      <name val="ＭＳ 明朝"/>
      <family val="1"/>
      <charset val="128"/>
    </font>
    <font>
      <sz val="12"/>
      <name val="ＭＳ 明朝"/>
      <family val="1"/>
      <charset val="128"/>
    </font>
    <font>
      <b/>
      <sz val="14"/>
      <name val="ＭＳ 明朝"/>
      <family val="1"/>
      <charset val="128"/>
    </font>
    <font>
      <b/>
      <sz val="14"/>
      <color indexed="8"/>
      <name val="ＭＳ 明朝"/>
      <family val="1"/>
      <charset val="128"/>
    </font>
    <font>
      <sz val="12"/>
      <name val="System"/>
      <charset val="128"/>
    </font>
    <font>
      <sz val="8"/>
      <name val="ＭＳ 明朝"/>
      <family val="1"/>
      <charset val="128"/>
    </font>
    <font>
      <b/>
      <sz val="11"/>
      <name val="ＭＳ 明朝"/>
      <family val="1"/>
      <charset val="128"/>
    </font>
    <font>
      <sz val="14"/>
      <color indexed="8"/>
      <name val="ＭＳ 明朝"/>
      <family val="1"/>
      <charset val="128"/>
    </font>
    <font>
      <sz val="6"/>
      <name val="ＭＳ 明朝"/>
      <family val="1"/>
      <charset val="128"/>
    </font>
    <font>
      <sz val="10"/>
      <color indexed="8"/>
      <name val="ＭＳ 明朝"/>
      <family val="1"/>
      <charset val="128"/>
    </font>
    <font>
      <sz val="9"/>
      <color indexed="8"/>
      <name val="ＭＳ 明朝"/>
      <family val="1"/>
      <charset val="128"/>
    </font>
    <font>
      <sz val="6"/>
      <color indexed="8"/>
      <name val="ＭＳ 明朝"/>
      <family val="1"/>
      <charset val="128"/>
    </font>
    <font>
      <sz val="12"/>
      <color indexed="8"/>
      <name val="ＭＳ 明朝"/>
      <family val="1"/>
      <charset val="128"/>
    </font>
    <font>
      <sz val="9"/>
      <name val="ＭＳ 明朝"/>
      <family val="1"/>
      <charset val="128"/>
    </font>
    <font>
      <sz val="6"/>
      <name val="ＭＳ 明朝"/>
      <family val="1"/>
      <charset val="128"/>
    </font>
    <font>
      <vertAlign val="superscript"/>
      <sz val="10"/>
      <name val="ＭＳ 明朝"/>
      <family val="1"/>
      <charset val="128"/>
    </font>
    <font>
      <b/>
      <sz val="10"/>
      <name val="ＭＳ 明朝"/>
      <family val="1"/>
      <charset val="128"/>
    </font>
    <font>
      <sz val="14"/>
      <color indexed="8"/>
      <name val="ＭＳ Ｐゴシック"/>
      <family val="3"/>
      <charset val="128"/>
    </font>
    <font>
      <sz val="11"/>
      <color indexed="48"/>
      <name val="ＭＳ 明朝"/>
      <family val="1"/>
      <charset val="128"/>
    </font>
    <font>
      <sz val="11"/>
      <color indexed="8"/>
      <name val="ＭＳ 明朝"/>
      <family val="1"/>
      <charset val="128"/>
    </font>
    <font>
      <b/>
      <sz val="10"/>
      <color indexed="8"/>
      <name val="ＭＳ 明朝"/>
      <family val="1"/>
      <charset val="128"/>
    </font>
    <font>
      <sz val="14"/>
      <color indexed="8"/>
      <name val="ＭＳ 明朝"/>
      <family val="1"/>
      <charset val="128"/>
    </font>
    <font>
      <b/>
      <sz val="12"/>
      <name val="ＭＳ 明朝"/>
      <family val="1"/>
      <charset val="128"/>
    </font>
    <font>
      <sz val="11"/>
      <name val="ＭＳ Ｐゴシック"/>
      <family val="3"/>
      <charset val="128"/>
    </font>
    <font>
      <sz val="11"/>
      <color rgb="FFFF0000"/>
      <name val="ＭＳ 明朝"/>
      <family val="1"/>
      <charset val="128"/>
    </font>
    <font>
      <sz val="10"/>
      <color rgb="FF000000"/>
      <name val="ＭＳ 明朝"/>
      <family val="1"/>
      <charset val="128"/>
    </font>
    <font>
      <sz val="10"/>
      <name val="ＭＳ ゴシック"/>
      <family val="3"/>
      <charset val="128"/>
    </font>
    <font>
      <sz val="2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8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8"/>
      </left>
      <right style="thin">
        <color indexed="8"/>
      </right>
      <top/>
      <bottom/>
      <diagonal/>
    </border>
    <border>
      <left/>
      <right style="thin">
        <color indexed="8"/>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top style="medium">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style="thin">
        <color indexed="8"/>
      </left>
      <right/>
      <top style="double">
        <color indexed="8"/>
      </top>
      <bottom style="medium">
        <color indexed="8"/>
      </bottom>
      <diagonal/>
    </border>
    <border>
      <left/>
      <right/>
      <top style="medium">
        <color indexed="64"/>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medium">
        <color indexed="8"/>
      </bottom>
      <diagonal/>
    </border>
    <border>
      <left/>
      <right/>
      <top/>
      <bottom style="thin">
        <color indexed="8"/>
      </bottom>
      <diagonal/>
    </border>
    <border>
      <left style="thin">
        <color indexed="64"/>
      </left>
      <right/>
      <top style="medium">
        <color indexed="8"/>
      </top>
      <bottom style="medium">
        <color indexed="64"/>
      </bottom>
      <diagonal/>
    </border>
    <border>
      <left style="thin">
        <color indexed="8"/>
      </left>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bottom style="medium">
        <color indexed="64"/>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dotted">
        <color indexed="8"/>
      </top>
      <bottom style="medium">
        <color indexed="8"/>
      </bottom>
      <diagonal/>
    </border>
    <border>
      <left style="medium">
        <color indexed="8"/>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64"/>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medium">
        <color indexed="64"/>
      </right>
      <top style="double">
        <color indexed="8"/>
      </top>
      <bottom style="medium">
        <color indexed="8"/>
      </bottom>
      <diagonal/>
    </border>
    <border>
      <left style="thin">
        <color indexed="8"/>
      </left>
      <right style="medium">
        <color indexed="64"/>
      </right>
      <top style="medium">
        <color indexed="8"/>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8"/>
      </left>
      <right style="thin">
        <color indexed="8"/>
      </right>
      <top style="double">
        <color indexed="8"/>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double">
        <color indexed="64"/>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style="double">
        <color indexed="8"/>
      </top>
      <bottom style="medium">
        <color indexed="8"/>
      </bottom>
      <diagonal/>
    </border>
    <border>
      <left style="thin">
        <color indexed="8"/>
      </left>
      <right style="thin">
        <color indexed="64"/>
      </right>
      <top style="medium">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medium">
        <color indexed="8"/>
      </top>
      <bottom/>
      <diagonal/>
    </border>
    <border>
      <left/>
      <right style="thin">
        <color indexed="8"/>
      </right>
      <top style="double">
        <color indexed="8"/>
      </top>
      <bottom style="medium">
        <color indexed="8"/>
      </bottom>
      <diagonal/>
    </border>
    <border>
      <left/>
      <right/>
      <top style="double">
        <color indexed="8"/>
      </top>
      <bottom style="medium">
        <color indexed="8"/>
      </bottom>
      <diagonal/>
    </border>
    <border>
      <left/>
      <right style="thin">
        <color indexed="8"/>
      </right>
      <top style="thin">
        <color indexed="8"/>
      </top>
      <bottom style="medium">
        <color indexed="8"/>
      </bottom>
      <diagonal/>
    </border>
    <border>
      <left/>
      <right style="thin">
        <color indexed="64"/>
      </right>
      <top style="medium">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64"/>
      </right>
      <top style="medium">
        <color indexed="8"/>
      </top>
      <bottom/>
      <diagonal/>
    </border>
    <border>
      <left style="thin">
        <color indexed="8"/>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double">
        <color indexed="8"/>
      </top>
      <bottom style="medium">
        <color indexed="64"/>
      </bottom>
      <diagonal/>
    </border>
    <border>
      <left/>
      <right style="thin">
        <color indexed="8"/>
      </right>
      <top style="thin">
        <color indexed="64"/>
      </top>
      <bottom style="thin">
        <color indexed="64"/>
      </bottom>
      <diagonal/>
    </border>
    <border>
      <left/>
      <right style="medium">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64"/>
      </top>
      <bottom/>
      <diagonal/>
    </border>
    <border>
      <left style="thin">
        <color indexed="8"/>
      </left>
      <right/>
      <top style="double">
        <color indexed="64"/>
      </top>
      <bottom/>
      <diagonal/>
    </border>
    <border>
      <left style="thin">
        <color indexed="64"/>
      </left>
      <right style="thin">
        <color indexed="64"/>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medium">
        <color indexed="8"/>
      </top>
      <bottom style="thin">
        <color indexed="8"/>
      </bottom>
      <diagonal/>
    </border>
    <border>
      <left/>
      <right style="medium">
        <color indexed="64"/>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double">
        <color indexed="8"/>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8"/>
      </top>
      <bottom style="double">
        <color indexed="64"/>
      </bottom>
      <diagonal/>
    </border>
    <border>
      <left style="thin">
        <color indexed="8"/>
      </left>
      <right style="medium">
        <color indexed="8"/>
      </right>
      <top style="double">
        <color indexed="8"/>
      </top>
      <bottom style="medium">
        <color indexed="8"/>
      </bottom>
      <diagonal/>
    </border>
    <border>
      <left style="thin">
        <color indexed="8"/>
      </left>
      <right style="thin">
        <color indexed="64"/>
      </right>
      <top style="thin">
        <color indexed="64"/>
      </top>
      <bottom style="thin">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right/>
      <top style="thin">
        <color indexed="8"/>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64"/>
      </top>
      <bottom style="medium">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double">
        <color indexed="8"/>
      </top>
      <bottom style="medium">
        <color indexed="8"/>
      </bottom>
      <diagonal/>
    </border>
    <border>
      <left style="thin">
        <color indexed="8"/>
      </left>
      <right style="medium">
        <color indexed="64"/>
      </right>
      <top style="double">
        <color indexed="64"/>
      </top>
      <bottom style="medium">
        <color indexed="8"/>
      </bottom>
      <diagonal/>
    </border>
    <border>
      <left style="thin">
        <color indexed="8"/>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thin">
        <color indexed="8"/>
      </bottom>
      <diagonal/>
    </border>
    <border>
      <left style="medium">
        <color indexed="8"/>
      </left>
      <right style="thin">
        <color indexed="8"/>
      </right>
      <top style="double">
        <color indexed="8"/>
      </top>
      <bottom style="medium">
        <color indexed="8"/>
      </bottom>
      <diagonal/>
    </border>
    <border>
      <left/>
      <right style="medium">
        <color indexed="64"/>
      </right>
      <top style="double">
        <color indexed="8"/>
      </top>
      <bottom style="medium">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medium">
        <color indexed="64"/>
      </right>
      <top style="double">
        <color indexed="8"/>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right style="thin">
        <color indexed="64"/>
      </right>
      <top style="thin">
        <color indexed="8"/>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64"/>
      </top>
      <bottom style="thin">
        <color indexed="8"/>
      </bottom>
      <diagonal/>
    </border>
    <border>
      <left style="thin">
        <color indexed="64"/>
      </left>
      <right/>
      <top/>
      <bottom style="thin">
        <color indexed="8"/>
      </bottom>
      <diagonal/>
    </border>
    <border>
      <left/>
      <right/>
      <top style="thin">
        <color indexed="64"/>
      </top>
      <bottom style="thin">
        <color indexed="64"/>
      </bottom>
      <diagonal/>
    </border>
    <border>
      <left style="thin">
        <color indexed="64"/>
      </left>
      <right/>
      <top style="thin">
        <color indexed="8"/>
      </top>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8"/>
      </left>
      <right style="thin">
        <color indexed="8"/>
      </right>
      <top style="medium">
        <color indexed="64"/>
      </top>
      <bottom/>
      <diagonal/>
    </border>
    <border>
      <left/>
      <right style="medium">
        <color indexed="64"/>
      </right>
      <top/>
      <bottom/>
      <diagonal/>
    </border>
    <border>
      <left/>
      <right style="thin">
        <color indexed="8"/>
      </right>
      <top/>
      <bottom style="medium">
        <color indexed="8"/>
      </bottom>
      <diagonal/>
    </border>
    <border>
      <left/>
      <right/>
      <top/>
      <bottom style="medium">
        <color indexed="8"/>
      </bottom>
      <diagonal/>
    </border>
    <border>
      <left style="thin">
        <color indexed="64"/>
      </left>
      <right style="thin">
        <color indexed="64"/>
      </right>
      <top/>
      <bottom style="medium">
        <color indexed="8"/>
      </bottom>
      <diagonal/>
    </border>
    <border>
      <left/>
      <right style="medium">
        <color indexed="8"/>
      </right>
      <top/>
      <bottom style="medium">
        <color indexed="8"/>
      </bottom>
      <diagonal/>
    </border>
    <border>
      <left/>
      <right style="medium">
        <color indexed="8"/>
      </right>
      <top style="thin">
        <color indexed="8"/>
      </top>
      <bottom style="medium">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64"/>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medium">
        <color indexed="8"/>
      </right>
      <top style="thin">
        <color indexed="8"/>
      </top>
      <bottom style="thin">
        <color indexed="64"/>
      </bottom>
      <diagonal/>
    </border>
    <border>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double">
        <color indexed="8"/>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64"/>
      </left>
      <right style="thin">
        <color indexed="8"/>
      </right>
      <top style="medium">
        <color indexed="8"/>
      </top>
      <bottom style="medium">
        <color indexed="64"/>
      </bottom>
      <diagonal/>
    </border>
    <border>
      <left style="thin">
        <color indexed="64"/>
      </left>
      <right style="thin">
        <color indexed="8"/>
      </right>
      <top style="medium">
        <color indexed="64"/>
      </top>
      <bottom style="thin">
        <color indexed="8"/>
      </bottom>
      <diagonal/>
    </border>
    <border>
      <left style="thin">
        <color indexed="8"/>
      </left>
      <right style="thin">
        <color indexed="64"/>
      </right>
      <top style="medium">
        <color indexed="8"/>
      </top>
      <bottom style="medium">
        <color indexed="8"/>
      </bottom>
      <diagonal/>
    </border>
    <border>
      <left style="thin">
        <color indexed="64"/>
      </left>
      <right style="thin">
        <color indexed="8"/>
      </right>
      <top/>
      <bottom style="medium">
        <color indexed="8"/>
      </bottom>
      <diagonal/>
    </border>
    <border>
      <left style="thin">
        <color indexed="64"/>
      </left>
      <right/>
      <top style="double">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style="medium">
        <color indexed="64"/>
      </left>
      <right style="thin">
        <color indexed="8"/>
      </right>
      <top/>
      <bottom style="medium">
        <color indexed="64"/>
      </bottom>
      <diagonal/>
    </border>
    <border>
      <left style="thin">
        <color indexed="8"/>
      </left>
      <right/>
      <top style="medium">
        <color indexed="64"/>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64"/>
      </left>
      <right/>
      <top/>
      <bottom/>
      <diagonal/>
    </border>
    <border>
      <left style="thin">
        <color indexed="64"/>
      </left>
      <right/>
      <top/>
      <bottom style="medium">
        <color indexed="8"/>
      </bottom>
      <diagonal/>
    </border>
    <border>
      <left style="thin">
        <color indexed="64"/>
      </left>
      <right/>
      <top style="medium">
        <color indexed="8"/>
      </top>
      <bottom style="medium">
        <color indexed="8"/>
      </bottom>
      <diagonal/>
    </border>
    <border>
      <left style="thin">
        <color indexed="8"/>
      </left>
      <right style="thin">
        <color indexed="64"/>
      </right>
      <top style="thin">
        <color indexed="8"/>
      </top>
      <bottom style="medium">
        <color indexed="64"/>
      </bottom>
      <diagonal/>
    </border>
    <border>
      <left/>
      <right/>
      <top style="double">
        <color indexed="8"/>
      </top>
      <bottom style="medium">
        <color indexed="64"/>
      </bottom>
      <diagonal/>
    </border>
    <border>
      <left style="thin">
        <color indexed="8"/>
      </left>
      <right style="thin">
        <color indexed="64"/>
      </right>
      <top style="double">
        <color indexed="8"/>
      </top>
      <bottom style="medium">
        <color indexed="64"/>
      </bottom>
      <diagonal/>
    </border>
    <border>
      <left/>
      <right style="thin">
        <color indexed="64"/>
      </right>
      <top style="double">
        <color indexed="8"/>
      </top>
      <bottom style="medium">
        <color indexed="64"/>
      </bottom>
      <diagonal/>
    </border>
    <border>
      <left style="thin">
        <color indexed="8"/>
      </left>
      <right style="thin">
        <color indexed="8"/>
      </right>
      <top style="thin">
        <color indexed="64"/>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double">
        <color indexed="8"/>
      </bottom>
      <diagonal/>
    </border>
    <border>
      <left style="thin">
        <color indexed="8"/>
      </left>
      <right/>
      <top style="double">
        <color indexed="64"/>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style="thin">
        <color indexed="64"/>
      </top>
      <bottom style="double">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64"/>
      </top>
      <bottom style="medium">
        <color indexed="8"/>
      </bottom>
      <diagonal/>
    </border>
    <border>
      <left style="thin">
        <color indexed="8"/>
      </left>
      <right style="thin">
        <color indexed="64"/>
      </right>
      <top style="double">
        <color indexed="64"/>
      </top>
      <bottom/>
      <diagonal/>
    </border>
    <border>
      <left style="thin">
        <color indexed="8"/>
      </left>
      <right style="thin">
        <color indexed="64"/>
      </right>
      <top style="medium">
        <color indexed="64"/>
      </top>
      <bottom style="medium">
        <color indexed="64"/>
      </bottom>
      <diagonal/>
    </border>
    <border>
      <left style="thin">
        <color indexed="64"/>
      </left>
      <right style="thin">
        <color indexed="8"/>
      </right>
      <top style="double">
        <color indexed="64"/>
      </top>
      <bottom/>
      <diagonal/>
    </border>
    <border>
      <left style="thin">
        <color indexed="64"/>
      </left>
      <right style="thin">
        <color indexed="8"/>
      </right>
      <top style="medium">
        <color indexed="64"/>
      </top>
      <bottom style="medium">
        <color indexed="64"/>
      </bottom>
      <diagonal/>
    </border>
    <border>
      <left style="thin">
        <color indexed="64"/>
      </left>
      <right style="thin">
        <color indexed="64"/>
      </right>
      <top style="double">
        <color indexed="8"/>
      </top>
      <bottom style="medium">
        <color indexed="64"/>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double">
        <color indexed="64"/>
      </top>
      <bottom style="medium">
        <color indexed="8"/>
      </bottom>
      <diagonal/>
    </border>
    <border>
      <left style="thin">
        <color indexed="64"/>
      </left>
      <right/>
      <top style="medium">
        <color indexed="8"/>
      </top>
      <bottom style="thin">
        <color indexed="8"/>
      </bottom>
      <diagonal/>
    </border>
    <border>
      <left style="thin">
        <color indexed="64"/>
      </left>
      <right/>
      <top style="double">
        <color indexed="64"/>
      </top>
      <bottom style="medium">
        <color indexed="8"/>
      </bottom>
      <diagonal/>
    </border>
    <border>
      <left style="thin">
        <color indexed="8"/>
      </left>
      <right style="medium">
        <color indexed="8"/>
      </right>
      <top style="thin">
        <color indexed="8"/>
      </top>
      <bottom/>
      <diagonal/>
    </border>
    <border>
      <left/>
      <right style="medium">
        <color indexed="64"/>
      </right>
      <top style="medium">
        <color indexed="8"/>
      </top>
      <bottom style="medium">
        <color indexed="8"/>
      </bottom>
      <diagonal/>
    </border>
    <border>
      <left/>
      <right style="medium">
        <color indexed="64"/>
      </right>
      <top/>
      <bottom style="medium">
        <color indexed="8"/>
      </bottom>
      <diagonal/>
    </border>
    <border>
      <left/>
      <right style="thin">
        <color indexed="64"/>
      </right>
      <top style="double">
        <color indexed="8"/>
      </top>
      <bottom style="medium">
        <color indexed="8"/>
      </bottom>
      <diagonal/>
    </border>
    <border>
      <left style="thin">
        <color indexed="64"/>
      </left>
      <right/>
      <top style="double">
        <color indexed="8"/>
      </top>
      <bottom style="medium">
        <color indexed="64"/>
      </bottom>
      <diagonal/>
    </border>
    <border>
      <left style="thin">
        <color indexed="64"/>
      </left>
      <right style="medium">
        <color indexed="64"/>
      </right>
      <top style="double">
        <color indexed="8"/>
      </top>
      <bottom style="medium">
        <color indexed="64"/>
      </bottom>
      <diagonal/>
    </border>
    <border>
      <left style="thin">
        <color indexed="64"/>
      </left>
      <right style="thin">
        <color indexed="8"/>
      </right>
      <top style="thin">
        <color indexed="64"/>
      </top>
      <bottom style="medium">
        <color indexed="8"/>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8"/>
      </bottom>
      <diagonal/>
    </border>
    <border>
      <left style="thin">
        <color indexed="8"/>
      </left>
      <right/>
      <top style="medium">
        <color indexed="64"/>
      </top>
      <bottom style="thin">
        <color indexed="64"/>
      </bottom>
      <diagonal/>
    </border>
    <border>
      <left style="thin">
        <color indexed="64"/>
      </left>
      <right style="thin">
        <color indexed="8"/>
      </right>
      <top style="thin">
        <color indexed="64"/>
      </top>
      <bottom style="double">
        <color indexed="8"/>
      </bottom>
      <diagonal/>
    </border>
    <border>
      <left style="thin">
        <color indexed="8"/>
      </left>
      <right/>
      <top style="thin">
        <color indexed="64"/>
      </top>
      <bottom style="double">
        <color indexed="8"/>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bottom/>
      <diagonal/>
    </border>
    <border>
      <left/>
      <right style="thin">
        <color indexed="8"/>
      </right>
      <top style="thin">
        <color indexed="64"/>
      </top>
      <bottom/>
      <diagonal/>
    </border>
    <border>
      <left/>
      <right style="medium">
        <color indexed="64"/>
      </right>
      <top style="thin">
        <color indexed="8"/>
      </top>
      <bottom/>
      <diagonal/>
    </border>
    <border>
      <left style="thin">
        <color indexed="64"/>
      </left>
      <right style="thin">
        <color indexed="8"/>
      </right>
      <top style="double">
        <color indexed="8"/>
      </top>
      <bottom style="medium">
        <color indexed="64"/>
      </bottom>
      <diagonal/>
    </border>
    <border>
      <left style="medium">
        <color indexed="64"/>
      </left>
      <right/>
      <top style="medium">
        <color indexed="8"/>
      </top>
      <bottom/>
      <diagonal/>
    </border>
    <border>
      <left style="medium">
        <color indexed="64"/>
      </left>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style="medium">
        <color indexed="8"/>
      </right>
      <top style="medium">
        <color indexed="64"/>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thin">
        <color indexed="8"/>
      </right>
      <top style="medium">
        <color indexed="64"/>
      </top>
      <bottom style="medium">
        <color indexed="8"/>
      </bottom>
      <diagonal/>
    </border>
    <border>
      <left/>
      <right style="thin">
        <color indexed="8"/>
      </right>
      <top style="medium">
        <color indexed="8"/>
      </top>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8"/>
      </left>
      <right/>
      <top style="medium">
        <color indexed="8"/>
      </top>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diagonal/>
    </border>
    <border>
      <left style="medium">
        <color indexed="8"/>
      </left>
      <right/>
      <top/>
      <bottom style="medium">
        <color indexed="8"/>
      </bottom>
      <diagonal/>
    </border>
    <border>
      <left style="medium">
        <color indexed="8"/>
      </left>
      <right/>
      <top style="medium">
        <color indexed="64"/>
      </top>
      <bottom style="thin">
        <color indexed="8"/>
      </bottom>
      <diagonal/>
    </border>
    <border>
      <left style="medium">
        <color indexed="8"/>
      </left>
      <right/>
      <top style="thin">
        <color indexed="8"/>
      </top>
      <bottom style="medium">
        <color indexed="8"/>
      </bottom>
      <diagonal/>
    </border>
    <border>
      <left style="thin">
        <color indexed="8"/>
      </left>
      <right style="thin">
        <color indexed="64"/>
      </right>
      <top style="medium">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style="thin">
        <color indexed="8"/>
      </right>
      <top style="double">
        <color indexed="8"/>
      </top>
      <bottom style="medium">
        <color indexed="64"/>
      </bottom>
      <diagonal/>
    </border>
    <border>
      <left/>
      <right style="thin">
        <color indexed="8"/>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right style="thin">
        <color indexed="8"/>
      </right>
      <top style="medium">
        <color indexed="64"/>
      </top>
      <bottom/>
      <diagonal/>
    </border>
    <border>
      <left style="medium">
        <color indexed="64"/>
      </left>
      <right style="thin">
        <color indexed="8"/>
      </right>
      <top style="medium">
        <color indexed="8"/>
      </top>
      <bottom style="medium">
        <color indexed="64"/>
      </bottom>
      <diagonal/>
    </border>
    <border>
      <left style="medium">
        <color indexed="8"/>
      </left>
      <right style="thin">
        <color indexed="8"/>
      </right>
      <top style="medium">
        <color indexed="8"/>
      </top>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8"/>
      </left>
      <right/>
      <top style="thin">
        <color indexed="8"/>
      </top>
      <bottom/>
      <diagonal/>
    </border>
    <border>
      <left style="thin">
        <color indexed="8"/>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double">
        <color indexed="8"/>
      </bottom>
      <diagonal/>
    </border>
    <border>
      <left/>
      <right style="thin">
        <color indexed="8"/>
      </right>
      <top style="thin">
        <color indexed="64"/>
      </top>
      <bottom style="double">
        <color indexed="8"/>
      </bottom>
      <diagonal/>
    </border>
    <border>
      <left/>
      <right style="thin">
        <color indexed="64"/>
      </right>
      <top style="medium">
        <color indexed="8"/>
      </top>
      <bottom style="medium">
        <color indexed="8"/>
      </bottom>
      <diagonal/>
    </border>
    <border>
      <left/>
      <right style="thin">
        <color indexed="64"/>
      </right>
      <top style="medium">
        <color indexed="8"/>
      </top>
      <bottom style="thin">
        <color indexed="64"/>
      </bottom>
      <diagonal/>
    </border>
    <border>
      <left/>
      <right style="thin">
        <color indexed="8"/>
      </right>
      <top style="medium">
        <color indexed="8"/>
      </top>
      <bottom style="medium">
        <color indexed="64"/>
      </bottom>
      <diagonal/>
    </border>
    <border>
      <left style="medium">
        <color indexed="8"/>
      </left>
      <right/>
      <top/>
      <bottom style="medium">
        <color indexed="64"/>
      </bottom>
      <diagonal/>
    </border>
    <border>
      <left style="medium">
        <color indexed="8"/>
      </left>
      <right/>
      <top style="medium">
        <color indexed="64"/>
      </top>
      <bottom/>
      <diagonal/>
    </border>
    <border>
      <left style="thin">
        <color indexed="64"/>
      </left>
      <right style="thin">
        <color indexed="8"/>
      </right>
      <top style="medium">
        <color indexed="8"/>
      </top>
      <bottom style="medium">
        <color indexed="8"/>
      </bottom>
      <diagonal/>
    </border>
    <border>
      <left style="thin">
        <color indexed="64"/>
      </left>
      <right/>
      <top style="medium">
        <color indexed="8"/>
      </top>
      <bottom style="thin">
        <color indexed="64"/>
      </bottom>
      <diagonal/>
    </border>
    <border>
      <left style="medium">
        <color indexed="64"/>
      </left>
      <right style="thin">
        <color indexed="64"/>
      </right>
      <top style="medium">
        <color indexed="8"/>
      </top>
      <bottom/>
      <diagonal/>
    </border>
    <border>
      <left/>
      <right style="thin">
        <color indexed="8"/>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medium">
        <color indexed="8"/>
      </top>
      <bottom/>
      <diagonal/>
    </border>
    <border>
      <left style="thin">
        <color indexed="8"/>
      </left>
      <right style="thin">
        <color indexed="8"/>
      </right>
      <top/>
      <bottom style="dotted">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8"/>
      </top>
      <bottom style="double">
        <color indexed="8"/>
      </bottom>
      <diagonal/>
    </border>
    <border>
      <left style="thin">
        <color indexed="64"/>
      </left>
      <right style="thin">
        <color indexed="8"/>
      </right>
      <top style="double">
        <color indexed="64"/>
      </top>
      <bottom style="medium">
        <color indexed="8"/>
      </bottom>
      <diagonal/>
    </border>
    <border>
      <left style="thin">
        <color indexed="8"/>
      </left>
      <right style="medium">
        <color indexed="8"/>
      </right>
      <top style="thin">
        <color indexed="8"/>
      </top>
      <bottom style="medium">
        <color indexed="64"/>
      </bottom>
      <diagonal/>
    </border>
    <border>
      <left/>
      <right style="medium">
        <color indexed="8"/>
      </right>
      <top style="medium">
        <color indexed="64"/>
      </top>
      <bottom style="thin">
        <color indexed="8"/>
      </bottom>
      <diagonal/>
    </border>
    <border>
      <left style="thin">
        <color indexed="64"/>
      </left>
      <right style="medium">
        <color indexed="64"/>
      </right>
      <top style="medium">
        <color indexed="8"/>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s>
  <cellStyleXfs count="11">
    <xf numFmtId="0" fontId="0" fillId="0" borderId="0"/>
    <xf numFmtId="9"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7" fontId="2" fillId="0" borderId="0"/>
    <xf numFmtId="0" fontId="2" fillId="0" borderId="0"/>
    <xf numFmtId="0" fontId="19" fillId="0" borderId="0"/>
    <xf numFmtId="0" fontId="2" fillId="0" borderId="0"/>
    <xf numFmtId="0" fontId="41" fillId="0" borderId="0"/>
    <xf numFmtId="0" fontId="1" fillId="0" borderId="0"/>
    <xf numFmtId="38" fontId="1" fillId="0" borderId="0" applyFont="0" applyFill="0" applyBorder="0" applyAlignment="0" applyProtection="0"/>
  </cellStyleXfs>
  <cellXfs count="2171">
    <xf numFmtId="0" fontId="0" fillId="0" borderId="0" xfId="0"/>
    <xf numFmtId="179" fontId="15" fillId="0" borderId="0" xfId="0" applyNumberFormat="1" applyFont="1"/>
    <xf numFmtId="179" fontId="31" fillId="0" borderId="0" xfId="0" applyNumberFormat="1" applyFont="1"/>
    <xf numFmtId="183" fontId="15" fillId="0" borderId="0" xfId="0" applyNumberFormat="1" applyFont="1" applyAlignment="1">
      <alignment horizontal="right"/>
    </xf>
    <xf numFmtId="179" fontId="15" fillId="0" borderId="0" xfId="0" applyNumberFormat="1" applyFont="1" applyAlignment="1">
      <alignment vertical="center"/>
    </xf>
    <xf numFmtId="179" fontId="21" fillId="0" borderId="0" xfId="0" applyNumberFormat="1" applyFont="1" applyAlignment="1">
      <alignment vertical="center"/>
    </xf>
    <xf numFmtId="179" fontId="15" fillId="0" borderId="1" xfId="0" applyNumberFormat="1" applyFont="1" applyBorder="1" applyAlignment="1">
      <alignment horizontal="center" vertical="center"/>
    </xf>
    <xf numFmtId="179" fontId="15" fillId="0" borderId="2" xfId="0" applyNumberFormat="1" applyFont="1" applyBorder="1" applyAlignment="1">
      <alignment horizontal="right" vertical="center"/>
    </xf>
    <xf numFmtId="183" fontId="21" fillId="0" borderId="0" xfId="0" applyNumberFormat="1" applyFont="1" applyAlignment="1">
      <alignment horizontal="right" vertical="center"/>
    </xf>
    <xf numFmtId="183" fontId="15" fillId="0" borderId="3" xfId="0" applyNumberFormat="1" applyFont="1" applyBorder="1" applyAlignment="1">
      <alignment horizontal="right" vertical="center"/>
    </xf>
    <xf numFmtId="183" fontId="15" fillId="0" borderId="0" xfId="0" applyNumberFormat="1" applyFont="1" applyAlignment="1">
      <alignment horizontal="right" vertical="center"/>
    </xf>
    <xf numFmtId="183" fontId="15" fillId="0" borderId="0" xfId="0" applyNumberFormat="1" applyFont="1" applyAlignment="1">
      <alignment horizontal="left" vertical="center"/>
    </xf>
    <xf numFmtId="179" fontId="15" fillId="0" borderId="0" xfId="0" applyNumberFormat="1" applyFont="1" applyBorder="1" applyAlignment="1">
      <alignment vertical="center"/>
    </xf>
    <xf numFmtId="179" fontId="31" fillId="0" borderId="0" xfId="0" applyNumberFormat="1" applyFont="1" applyBorder="1" applyAlignment="1">
      <alignment vertical="center"/>
    </xf>
    <xf numFmtId="179" fontId="31" fillId="0" borderId="0" xfId="0" applyNumberFormat="1" applyFont="1" applyAlignment="1">
      <alignment vertical="center"/>
    </xf>
    <xf numFmtId="179" fontId="15" fillId="0" borderId="4"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vertical="center"/>
    </xf>
    <xf numFmtId="179" fontId="15" fillId="0" borderId="7" xfId="0" applyNumberFormat="1" applyFont="1" applyBorder="1" applyAlignment="1">
      <alignment vertical="center"/>
    </xf>
    <xf numFmtId="179" fontId="15" fillId="0" borderId="8" xfId="0" applyNumberFormat="1" applyFont="1" applyBorder="1" applyAlignment="1">
      <alignment vertical="center"/>
    </xf>
    <xf numFmtId="179" fontId="15" fillId="0" borderId="9" xfId="0" applyNumberFormat="1" applyFont="1" applyBorder="1" applyAlignment="1">
      <alignment vertical="center"/>
    </xf>
    <xf numFmtId="179" fontId="15" fillId="0" borderId="9" xfId="0" applyNumberFormat="1" applyFont="1" applyBorder="1" applyAlignment="1">
      <alignment horizontal="center" vertical="center"/>
    </xf>
    <xf numFmtId="179" fontId="15" fillId="0" borderId="10" xfId="0" applyNumberFormat="1" applyFont="1" applyBorder="1" applyAlignment="1">
      <alignment horizontal="center" vertical="center"/>
    </xf>
    <xf numFmtId="179" fontId="15" fillId="0" borderId="11" xfId="0" applyNumberFormat="1" applyFont="1" applyBorder="1" applyAlignment="1">
      <alignment vertical="center"/>
    </xf>
    <xf numFmtId="179" fontId="15" fillId="0" borderId="12" xfId="0" applyNumberFormat="1" applyFont="1" applyBorder="1" applyAlignment="1">
      <alignment vertical="center"/>
    </xf>
    <xf numFmtId="179" fontId="15" fillId="0" borderId="13" xfId="0" applyNumberFormat="1" applyFont="1" applyBorder="1" applyAlignment="1">
      <alignment vertical="center"/>
    </xf>
    <xf numFmtId="179" fontId="15" fillId="0" borderId="14" xfId="0" applyNumberFormat="1" applyFont="1" applyBorder="1" applyAlignment="1">
      <alignment vertical="center"/>
    </xf>
    <xf numFmtId="179" fontId="15" fillId="0" borderId="14" xfId="0" applyNumberFormat="1" applyFont="1" applyBorder="1" applyAlignment="1">
      <alignment horizontal="right" vertical="center" wrapText="1"/>
    </xf>
    <xf numFmtId="179" fontId="15" fillId="0" borderId="15" xfId="0" applyNumberFormat="1" applyFont="1" applyBorder="1" applyAlignment="1">
      <alignment horizontal="right" vertical="center" wrapText="1"/>
    </xf>
    <xf numFmtId="179" fontId="15" fillId="0" borderId="12" xfId="0" applyNumberFormat="1" applyFont="1" applyBorder="1" applyAlignment="1">
      <alignment horizontal="center" vertical="center"/>
    </xf>
    <xf numFmtId="0" fontId="9" fillId="2" borderId="0" xfId="5" applyFont="1" applyFill="1" applyProtection="1"/>
    <xf numFmtId="0" fontId="9" fillId="2" borderId="0" xfId="5" applyFont="1" applyFill="1"/>
    <xf numFmtId="0" fontId="2" fillId="2" borderId="0" xfId="5" applyFont="1" applyFill="1"/>
    <xf numFmtId="0" fontId="9" fillId="2" borderId="0" xfId="5" applyFont="1" applyFill="1" applyBorder="1" applyProtection="1"/>
    <xf numFmtId="0" fontId="9" fillId="2" borderId="16" xfId="5" applyFont="1" applyFill="1" applyBorder="1" applyAlignment="1" applyProtection="1">
      <alignment horizontal="center" vertical="center"/>
    </xf>
    <xf numFmtId="0" fontId="9" fillId="2" borderId="17" xfId="0" applyFont="1" applyFill="1" applyBorder="1" applyAlignment="1">
      <alignment horizontal="center" vertical="center"/>
    </xf>
    <xf numFmtId="0" fontId="9" fillId="2" borderId="0" xfId="0" applyFont="1" applyFill="1"/>
    <xf numFmtId="179" fontId="10" fillId="2" borderId="0" xfId="0" applyNumberFormat="1" applyFont="1" applyFill="1" applyProtection="1">
      <protection locked="0"/>
    </xf>
    <xf numFmtId="179" fontId="7" fillId="2" borderId="0" xfId="0" applyNumberFormat="1" applyFont="1" applyFill="1" applyProtection="1">
      <protection locked="0"/>
    </xf>
    <xf numFmtId="0" fontId="22" fillId="2" borderId="0" xfId="5" applyFont="1" applyFill="1" applyProtection="1"/>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 fillId="2" borderId="0" xfId="5" applyFont="1" applyFill="1" applyBorder="1"/>
    <xf numFmtId="182" fontId="9" fillId="2" borderId="0" xfId="5" applyNumberFormat="1" applyFont="1" applyFill="1" applyAlignment="1" applyProtection="1">
      <alignment vertical="center"/>
    </xf>
    <xf numFmtId="182" fontId="11" fillId="2" borderId="0" xfId="5" applyNumberFormat="1" applyFont="1" applyFill="1" applyAlignment="1" applyProtection="1"/>
    <xf numFmtId="182" fontId="2" fillId="2" borderId="0" xfId="5" applyNumberFormat="1" applyFont="1" applyFill="1" applyAlignment="1"/>
    <xf numFmtId="182" fontId="10" fillId="2" borderId="0" xfId="0" applyNumberFormat="1" applyFont="1" applyFill="1" applyAlignment="1" applyProtection="1">
      <alignment vertical="center"/>
      <protection locked="0"/>
    </xf>
    <xf numFmtId="182" fontId="9" fillId="2" borderId="0" xfId="5" applyNumberFormat="1" applyFont="1" applyFill="1" applyBorder="1" applyAlignment="1" applyProtection="1">
      <alignment vertical="center"/>
    </xf>
    <xf numFmtId="182" fontId="11" fillId="2" borderId="0" xfId="5" applyNumberFormat="1" applyFont="1" applyFill="1" applyBorder="1" applyAlignment="1" applyProtection="1"/>
    <xf numFmtId="182" fontId="22" fillId="2" borderId="0" xfId="5" applyNumberFormat="1" applyFont="1" applyFill="1" applyBorder="1" applyAlignment="1" applyProtection="1"/>
    <xf numFmtId="182" fontId="9" fillId="2" borderId="25" xfId="5" applyNumberFormat="1" applyFont="1" applyFill="1" applyBorder="1" applyAlignment="1" applyProtection="1">
      <alignment horizontal="center" vertical="center"/>
    </xf>
    <xf numFmtId="182" fontId="9" fillId="2" borderId="26"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vertical="center"/>
    </xf>
    <xf numFmtId="182" fontId="9" fillId="2" borderId="25" xfId="5" applyNumberFormat="1" applyFont="1" applyFill="1" applyBorder="1" applyAlignment="1" applyProtection="1">
      <alignment vertical="center"/>
    </xf>
    <xf numFmtId="182" fontId="9" fillId="2" borderId="28" xfId="5" applyNumberFormat="1" applyFont="1" applyFill="1" applyBorder="1" applyAlignment="1" applyProtection="1">
      <alignment horizontal="center" vertical="center"/>
    </xf>
    <xf numFmtId="182" fontId="9" fillId="2" borderId="16" xfId="5" applyNumberFormat="1" applyFont="1" applyFill="1" applyBorder="1" applyAlignment="1" applyProtection="1">
      <alignment horizontal="center" vertical="center"/>
    </xf>
    <xf numFmtId="182" fontId="9" fillId="2" borderId="29" xfId="5" applyNumberFormat="1" applyFont="1" applyFill="1" applyBorder="1" applyAlignment="1" applyProtection="1">
      <alignment horizontal="center" vertical="center"/>
    </xf>
    <xf numFmtId="182" fontId="20" fillId="2" borderId="28" xfId="5" applyNumberFormat="1" applyFont="1" applyFill="1" applyBorder="1" applyAlignment="1" applyProtection="1">
      <alignment horizontal="center" vertical="center"/>
    </xf>
    <xf numFmtId="182" fontId="9" fillId="2" borderId="28" xfId="5" applyNumberFormat="1" applyFont="1" applyFill="1" applyBorder="1" applyAlignment="1" applyProtection="1">
      <alignment vertical="center"/>
    </xf>
    <xf numFmtId="182" fontId="20" fillId="2" borderId="26" xfId="5" applyNumberFormat="1" applyFont="1" applyFill="1" applyBorder="1" applyAlignment="1" applyProtection="1">
      <alignment horizontal="center" vertical="center"/>
    </xf>
    <xf numFmtId="182" fontId="20" fillId="2" borderId="28" xfId="5" applyNumberFormat="1" applyFont="1" applyFill="1" applyBorder="1" applyAlignment="1" applyProtection="1">
      <alignment vertical="center"/>
    </xf>
    <xf numFmtId="182" fontId="2" fillId="2" borderId="31" xfId="5" applyNumberFormat="1" applyFont="1" applyFill="1" applyBorder="1" applyAlignment="1"/>
    <xf numFmtId="182" fontId="2" fillId="2" borderId="0" xfId="5" applyNumberFormat="1" applyFont="1" applyFill="1" applyBorder="1" applyAlignment="1"/>
    <xf numFmtId="182" fontId="14" fillId="2" borderId="0" xfId="5" applyNumberFormat="1" applyFont="1" applyFill="1" applyBorder="1" applyAlignment="1"/>
    <xf numFmtId="182" fontId="9" fillId="2" borderId="0" xfId="2" applyNumberFormat="1" applyFont="1" applyFill="1" applyBorder="1" applyAlignment="1"/>
    <xf numFmtId="182" fontId="10" fillId="2" borderId="0" xfId="0" applyNumberFormat="1" applyFont="1" applyFill="1" applyAlignment="1" applyProtection="1">
      <protection locked="0"/>
    </xf>
    <xf numFmtId="182" fontId="9" fillId="2" borderId="0" xfId="5" applyNumberFormat="1" applyFont="1" applyFill="1" applyAlignment="1" applyProtection="1"/>
    <xf numFmtId="182" fontId="7" fillId="2" borderId="0" xfId="0" applyNumberFormat="1" applyFont="1" applyFill="1" applyAlignment="1" applyProtection="1">
      <protection locked="0"/>
    </xf>
    <xf numFmtId="182" fontId="9" fillId="2" borderId="0" xfId="5" applyNumberFormat="1" applyFont="1" applyFill="1" applyAlignment="1"/>
    <xf numFmtId="0" fontId="22" fillId="2" borderId="0" xfId="5" applyFont="1" applyFill="1" applyBorder="1" applyProtection="1"/>
    <xf numFmtId="0" fontId="9" fillId="2" borderId="0" xfId="0" applyFont="1" applyFill="1" applyBorder="1" applyAlignment="1">
      <alignment horizontal="center" vertical="center"/>
    </xf>
    <xf numFmtId="0" fontId="9" fillId="2" borderId="28" xfId="5" applyFont="1" applyFill="1" applyBorder="1" applyAlignment="1" applyProtection="1">
      <alignment vertical="center"/>
    </xf>
    <xf numFmtId="0" fontId="9" fillId="2" borderId="29" xfId="5" applyFont="1" applyFill="1" applyBorder="1" applyAlignment="1" applyProtection="1">
      <alignment vertical="center"/>
    </xf>
    <xf numFmtId="0" fontId="9" fillId="2" borderId="26" xfId="5" applyFont="1" applyFill="1" applyBorder="1" applyAlignment="1" applyProtection="1">
      <alignment vertical="center"/>
    </xf>
    <xf numFmtId="0" fontId="9" fillId="2" borderId="26" xfId="5" applyFont="1" applyFill="1" applyBorder="1" applyAlignment="1" applyProtection="1">
      <alignment horizontal="center" vertical="center"/>
    </xf>
    <xf numFmtId="0" fontId="9" fillId="2" borderId="28" xfId="5" applyFont="1" applyFill="1" applyBorder="1" applyAlignment="1" applyProtection="1">
      <alignment horizontal="center" vertical="center"/>
    </xf>
    <xf numFmtId="0" fontId="9" fillId="2" borderId="28" xfId="5" quotePrefix="1" applyFont="1" applyFill="1" applyBorder="1" applyAlignment="1" applyProtection="1">
      <alignment vertical="center"/>
    </xf>
    <xf numFmtId="0" fontId="9" fillId="2" borderId="52" xfId="5" applyFont="1" applyFill="1" applyBorder="1" applyAlignment="1" applyProtection="1">
      <alignment vertical="center"/>
    </xf>
    <xf numFmtId="0" fontId="9" fillId="2" borderId="52" xfId="5" applyFont="1" applyFill="1" applyBorder="1" applyAlignment="1" applyProtection="1">
      <alignment horizontal="center" vertical="center"/>
    </xf>
    <xf numFmtId="0" fontId="9" fillId="2" borderId="52" xfId="5" applyFont="1" applyFill="1" applyBorder="1" applyAlignment="1" applyProtection="1">
      <alignment horizontal="right" vertical="center"/>
    </xf>
    <xf numFmtId="0" fontId="9" fillId="2" borderId="53" xfId="5" applyFont="1" applyFill="1" applyBorder="1" applyAlignment="1" applyProtection="1">
      <alignment horizontal="center" vertical="center"/>
    </xf>
    <xf numFmtId="178" fontId="2" fillId="2" borderId="0" xfId="5" applyNumberFormat="1" applyFont="1" applyFill="1"/>
    <xf numFmtId="0" fontId="9" fillId="2" borderId="52" xfId="0" applyFont="1" applyFill="1" applyBorder="1" applyAlignment="1">
      <alignment horizontal="center" vertical="center"/>
    </xf>
    <xf numFmtId="178" fontId="2" fillId="2" borderId="0" xfId="5" applyNumberFormat="1" applyFont="1" applyFill="1" applyBorder="1"/>
    <xf numFmtId="0" fontId="17" fillId="2" borderId="0" xfId="5" applyFont="1" applyFill="1" applyProtection="1"/>
    <xf numFmtId="0" fontId="2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6" xfId="0" applyFont="1" applyFill="1" applyBorder="1"/>
    <xf numFmtId="0" fontId="9" fillId="2" borderId="0" xfId="0" applyFont="1" applyFill="1" applyAlignment="1">
      <alignment wrapText="1"/>
    </xf>
    <xf numFmtId="0" fontId="9" fillId="2" borderId="53" xfId="0" applyFont="1" applyFill="1" applyBorder="1" applyAlignment="1">
      <alignment horizontal="center" vertical="center"/>
    </xf>
    <xf numFmtId="0" fontId="9" fillId="2" borderId="57" xfId="0" applyFont="1" applyFill="1" applyBorder="1" applyAlignment="1">
      <alignment horizontal="center" vertical="center"/>
    </xf>
    <xf numFmtId="182" fontId="9" fillId="2" borderId="0" xfId="4" applyNumberFormat="1" applyFont="1" applyFill="1" applyBorder="1" applyAlignment="1" applyProtection="1">
      <alignment vertical="center"/>
    </xf>
    <xf numFmtId="182" fontId="9" fillId="2" borderId="0" xfId="0" applyNumberFormat="1" applyFont="1" applyFill="1"/>
    <xf numFmtId="179" fontId="9" fillId="2" borderId="0" xfId="0" applyNumberFormat="1" applyFont="1" applyFill="1" applyBorder="1"/>
    <xf numFmtId="179" fontId="10" fillId="2" borderId="31" xfId="0" applyNumberFormat="1" applyFont="1" applyFill="1" applyBorder="1" applyAlignment="1" applyProtection="1">
      <alignment vertical="center" wrapText="1"/>
      <protection locked="0"/>
    </xf>
    <xf numFmtId="179" fontId="21" fillId="2" borderId="31" xfId="0" applyNumberFormat="1" applyFont="1" applyFill="1" applyBorder="1" applyAlignment="1" applyProtection="1">
      <alignment vertical="center" wrapText="1"/>
      <protection locked="0"/>
    </xf>
    <xf numFmtId="179" fontId="9" fillId="2" borderId="0" xfId="5" applyNumberFormat="1" applyFont="1" applyFill="1" applyBorder="1" applyAlignment="1" applyProtection="1">
      <alignment vertical="top" wrapText="1"/>
    </xf>
    <xf numFmtId="182" fontId="9" fillId="2" borderId="0" xfId="0" applyNumberFormat="1" applyFont="1" applyFill="1" applyBorder="1"/>
    <xf numFmtId="0" fontId="9" fillId="2" borderId="0" xfId="0" applyFont="1" applyFill="1" applyBorder="1"/>
    <xf numFmtId="0" fontId="9" fillId="2" borderId="0" xfId="0" applyFont="1" applyFill="1" applyAlignment="1">
      <alignment vertical="center"/>
    </xf>
    <xf numFmtId="179" fontId="17" fillId="0" borderId="0" xfId="0" applyNumberFormat="1" applyFont="1" applyBorder="1" applyAlignment="1">
      <alignment horizontal="left"/>
    </xf>
    <xf numFmtId="179" fontId="16" fillId="0" borderId="0" xfId="0" applyNumberFormat="1" applyFont="1" applyAlignment="1">
      <alignment horizontal="left" wrapText="1"/>
    </xf>
    <xf numFmtId="179" fontId="15" fillId="0" borderId="0" xfId="0" applyNumberFormat="1" applyFont="1" applyBorder="1" applyAlignment="1">
      <alignment horizontal="center" vertical="center"/>
    </xf>
    <xf numFmtId="183" fontId="15" fillId="0" borderId="0" xfId="0" applyNumberFormat="1" applyFont="1" applyBorder="1" applyAlignment="1">
      <alignment vertical="center"/>
    </xf>
    <xf numFmtId="183" fontId="15" fillId="0" borderId="0" xfId="0" applyNumberFormat="1" applyFont="1" applyBorder="1" applyAlignment="1">
      <alignment horizontal="left" vertical="center"/>
    </xf>
    <xf numFmtId="179" fontId="15" fillId="0" borderId="0" xfId="0" applyNumberFormat="1" applyFont="1" applyBorder="1" applyAlignment="1">
      <alignment horizontal="right" vertical="center"/>
    </xf>
    <xf numFmtId="179" fontId="15" fillId="0" borderId="0" xfId="0" applyNumberFormat="1" applyFont="1" applyBorder="1" applyAlignment="1">
      <alignment horizontal="right" vertical="center" wrapText="1"/>
    </xf>
    <xf numFmtId="182" fontId="9" fillId="2" borderId="46" xfId="5" applyNumberFormat="1" applyFont="1" applyFill="1" applyBorder="1" applyAlignment="1" applyProtection="1">
      <alignment vertical="center"/>
    </xf>
    <xf numFmtId="182" fontId="9" fillId="2" borderId="69" xfId="5" applyNumberFormat="1" applyFont="1" applyFill="1" applyBorder="1" applyAlignment="1" applyProtection="1">
      <alignment vertical="center"/>
    </xf>
    <xf numFmtId="182" fontId="9" fillId="2" borderId="70" xfId="5" applyNumberFormat="1" applyFont="1" applyFill="1" applyBorder="1" applyAlignment="1" applyProtection="1">
      <alignment vertical="center"/>
    </xf>
    <xf numFmtId="182" fontId="9" fillId="2" borderId="71"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horizontal="center" vertical="center"/>
    </xf>
    <xf numFmtId="182" fontId="9" fillId="2" borderId="51" xfId="5" applyNumberFormat="1" applyFont="1" applyFill="1" applyBorder="1" applyAlignment="1" applyProtection="1">
      <alignment vertical="center"/>
    </xf>
    <xf numFmtId="182" fontId="9" fillId="2" borderId="51" xfId="5" applyNumberFormat="1" applyFont="1" applyFill="1" applyBorder="1" applyAlignment="1" applyProtection="1">
      <alignment horizontal="right" vertical="center"/>
    </xf>
    <xf numFmtId="182" fontId="9" fillId="2" borderId="72" xfId="5" applyNumberFormat="1" applyFont="1" applyFill="1" applyBorder="1" applyAlignment="1" applyProtection="1">
      <alignment horizontal="right" vertical="center"/>
    </xf>
    <xf numFmtId="182" fontId="20" fillId="2" borderId="72" xfId="5" applyNumberFormat="1" applyFont="1" applyFill="1" applyBorder="1" applyAlignment="1" applyProtection="1">
      <alignment horizontal="center" vertical="center"/>
    </xf>
    <xf numFmtId="182" fontId="20" fillId="2" borderId="51" xfId="5" applyNumberFormat="1" applyFont="1" applyFill="1" applyBorder="1" applyAlignment="1" applyProtection="1">
      <alignment horizontal="center" vertical="center"/>
    </xf>
    <xf numFmtId="182" fontId="9" fillId="2" borderId="73" xfId="5" applyNumberFormat="1" applyFont="1" applyFill="1" applyBorder="1" applyAlignment="1" applyProtection="1">
      <alignment horizontal="center" vertical="center"/>
    </xf>
    <xf numFmtId="182" fontId="9" fillId="2" borderId="74" xfId="5" applyNumberFormat="1" applyFont="1" applyFill="1" applyBorder="1" applyAlignment="1" applyProtection="1">
      <alignment vertical="center"/>
    </xf>
    <xf numFmtId="0" fontId="9" fillId="2" borderId="75" xfId="5" applyFont="1" applyFill="1" applyBorder="1" applyAlignment="1" applyProtection="1">
      <alignment horizontal="center" vertical="center"/>
    </xf>
    <xf numFmtId="0" fontId="9" fillId="2" borderId="76" xfId="5" applyFont="1" applyFill="1" applyBorder="1" applyAlignment="1" applyProtection="1">
      <alignment horizontal="center" vertical="center"/>
    </xf>
    <xf numFmtId="0" fontId="9" fillId="0" borderId="0" xfId="0" applyFont="1"/>
    <xf numFmtId="0" fontId="16" fillId="0" borderId="0" xfId="0" applyFont="1" applyAlignment="1">
      <alignment vertical="center"/>
    </xf>
    <xf numFmtId="0" fontId="15" fillId="0" borderId="77" xfId="0" applyFont="1" applyBorder="1" applyAlignment="1">
      <alignment horizontal="center" vertical="center"/>
    </xf>
    <xf numFmtId="0" fontId="15" fillId="2" borderId="4" xfId="0" applyFont="1" applyFill="1" applyBorder="1" applyAlignment="1">
      <alignment horizontal="center" vertical="center" wrapText="1"/>
    </xf>
    <xf numFmtId="38" fontId="15" fillId="2" borderId="4" xfId="2" applyFont="1" applyFill="1" applyBorder="1" applyAlignment="1">
      <alignment horizontal="center" vertical="center"/>
    </xf>
    <xf numFmtId="0" fontId="15" fillId="0" borderId="77" xfId="0" applyFont="1" applyBorder="1" applyAlignment="1">
      <alignment horizontal="center" vertical="center" wrapText="1"/>
    </xf>
    <xf numFmtId="187" fontId="9" fillId="0" borderId="0" xfId="0" applyNumberFormat="1" applyFont="1"/>
    <xf numFmtId="0" fontId="15" fillId="0" borderId="14" xfId="0" applyFont="1" applyBorder="1" applyAlignment="1" applyProtection="1">
      <alignment vertical="center" wrapText="1"/>
    </xf>
    <xf numFmtId="0" fontId="15" fillId="0" borderId="9" xfId="0" applyFont="1" applyBorder="1" applyAlignment="1" applyProtection="1">
      <alignment vertical="center" wrapText="1"/>
    </xf>
    <xf numFmtId="0" fontId="15" fillId="0" borderId="7" xfId="0" applyFont="1" applyBorder="1" applyAlignment="1" applyProtection="1">
      <alignment vertical="center" wrapText="1"/>
    </xf>
    <xf numFmtId="187" fontId="15" fillId="0" borderId="7" xfId="0" applyNumberFormat="1" applyFont="1" applyBorder="1" applyAlignment="1" applyProtection="1">
      <alignment vertical="center" wrapText="1"/>
    </xf>
    <xf numFmtId="0" fontId="15" fillId="0" borderId="83" xfId="0" applyFont="1" applyBorder="1" applyAlignment="1">
      <alignment vertical="center"/>
    </xf>
    <xf numFmtId="0" fontId="9" fillId="0" borderId="0" xfId="5" applyFont="1" applyFill="1" applyBorder="1" applyProtection="1"/>
    <xf numFmtId="0" fontId="2" fillId="0" borderId="0" xfId="5" applyFont="1" applyFill="1" applyBorder="1"/>
    <xf numFmtId="0" fontId="2" fillId="0" borderId="0" xfId="5" applyFont="1" applyFill="1"/>
    <xf numFmtId="0" fontId="9" fillId="0" borderId="0" xfId="5" applyFont="1" applyFill="1"/>
    <xf numFmtId="182" fontId="9" fillId="2" borderId="93" xfId="5" applyNumberFormat="1" applyFont="1" applyFill="1" applyBorder="1" applyAlignment="1" applyProtection="1">
      <alignment horizontal="center" vertical="center"/>
    </xf>
    <xf numFmtId="182" fontId="9" fillId="2" borderId="75" xfId="5" applyNumberFormat="1" applyFont="1" applyFill="1" applyBorder="1" applyAlignment="1" applyProtection="1">
      <alignment horizontal="center" vertical="center"/>
    </xf>
    <xf numFmtId="182" fontId="9" fillId="2" borderId="94" xfId="5" applyNumberFormat="1" applyFont="1" applyFill="1" applyBorder="1" applyAlignment="1" applyProtection="1">
      <alignment horizontal="center" vertical="center"/>
    </xf>
    <xf numFmtId="182" fontId="13" fillId="2" borderId="0" xfId="5" applyNumberFormat="1" applyFont="1" applyFill="1" applyBorder="1" applyAlignment="1" applyProtection="1"/>
    <xf numFmtId="0" fontId="9" fillId="2" borderId="71" xfId="5" applyFont="1" applyFill="1" applyBorder="1" applyAlignment="1" applyProtection="1">
      <alignment vertical="center"/>
    </xf>
    <xf numFmtId="0" fontId="9" fillId="2" borderId="71" xfId="5" applyFont="1" applyFill="1" applyBorder="1" applyAlignment="1" applyProtection="1">
      <alignment horizontal="center" vertical="center"/>
    </xf>
    <xf numFmtId="0" fontId="9" fillId="2" borderId="71" xfId="0" applyFont="1" applyFill="1" applyBorder="1" applyAlignment="1">
      <alignment horizontal="center" vertical="center"/>
    </xf>
    <xf numFmtId="0" fontId="9" fillId="2" borderId="110" xfId="0" applyFont="1" applyFill="1" applyBorder="1" applyAlignment="1">
      <alignment horizontal="center" vertical="center"/>
    </xf>
    <xf numFmtId="0" fontId="9" fillId="2" borderId="31" xfId="0" applyFont="1" applyFill="1" applyBorder="1"/>
    <xf numFmtId="0" fontId="9" fillId="2" borderId="0" xfId="0" applyFont="1" applyFill="1" applyBorder="1" applyAlignment="1">
      <alignment vertical="center"/>
    </xf>
    <xf numFmtId="179" fontId="9" fillId="2" borderId="31" xfId="5" applyNumberFormat="1" applyFont="1" applyFill="1" applyBorder="1" applyAlignment="1" applyProtection="1">
      <alignment vertical="top" wrapText="1"/>
    </xf>
    <xf numFmtId="182" fontId="9" fillId="0" borderId="17" xfId="2" applyNumberFormat="1" applyFont="1" applyFill="1" applyBorder="1" applyAlignment="1" applyProtection="1">
      <alignment vertical="center"/>
    </xf>
    <xf numFmtId="182" fontId="9" fillId="0" borderId="32" xfId="5" applyNumberFormat="1" applyFont="1" applyFill="1" applyBorder="1" applyAlignment="1">
      <alignment vertical="center"/>
    </xf>
    <xf numFmtId="182" fontId="9" fillId="0" borderId="114" xfId="5" applyNumberFormat="1" applyFont="1" applyFill="1" applyBorder="1" applyAlignment="1">
      <alignment vertical="center"/>
    </xf>
    <xf numFmtId="180" fontId="9" fillId="0" borderId="0" xfId="0" applyNumberFormat="1" applyFont="1"/>
    <xf numFmtId="183" fontId="15" fillId="0" borderId="7" xfId="0" applyNumberFormat="1" applyFont="1" applyBorder="1" applyAlignment="1">
      <alignment vertical="center"/>
    </xf>
    <xf numFmtId="183" fontId="15" fillId="0" borderId="9" xfId="0" applyNumberFormat="1" applyFont="1" applyBorder="1" applyAlignment="1">
      <alignment vertical="center"/>
    </xf>
    <xf numFmtId="183" fontId="15" fillId="0" borderId="9" xfId="0" applyNumberFormat="1" applyFont="1" applyBorder="1" applyAlignment="1">
      <alignment horizontal="right" vertical="center"/>
    </xf>
    <xf numFmtId="183" fontId="15" fillId="0" borderId="13" xfId="0" applyNumberFormat="1" applyFont="1" applyBorder="1" applyAlignment="1">
      <alignment vertical="center"/>
    </xf>
    <xf numFmtId="180" fontId="15" fillId="0" borderId="116" xfId="0" applyNumberFormat="1" applyFont="1" applyBorder="1" applyAlignment="1">
      <alignment horizontal="right" vertical="center"/>
    </xf>
    <xf numFmtId="180" fontId="15" fillId="0" borderId="9" xfId="0" applyNumberFormat="1" applyFont="1" applyBorder="1" applyAlignment="1">
      <alignment horizontal="right" vertical="center"/>
    </xf>
    <xf numFmtId="180" fontId="15" fillId="0" borderId="10" xfId="0" applyNumberFormat="1" applyFont="1" applyBorder="1" applyAlignment="1">
      <alignment horizontal="right" vertical="center"/>
    </xf>
    <xf numFmtId="180" fontId="15" fillId="0" borderId="13" xfId="0" applyNumberFormat="1" applyFont="1" applyBorder="1" applyAlignment="1">
      <alignment horizontal="right" vertical="center"/>
    </xf>
    <xf numFmtId="183" fontId="15" fillId="0" borderId="13" xfId="0" applyNumberFormat="1" applyFont="1" applyBorder="1" applyAlignment="1">
      <alignment horizontal="right" vertical="center"/>
    </xf>
    <xf numFmtId="0" fontId="11" fillId="0" borderId="117" xfId="6" applyNumberFormat="1" applyFont="1" applyFill="1" applyBorder="1" applyAlignment="1">
      <alignment horizontal="center" vertical="center"/>
    </xf>
    <xf numFmtId="0" fontId="11" fillId="0" borderId="9" xfId="6" applyNumberFormat="1" applyFont="1" applyFill="1" applyBorder="1" applyAlignment="1">
      <alignment horizontal="center" vertical="center"/>
    </xf>
    <xf numFmtId="0" fontId="11" fillId="0" borderId="118" xfId="6" applyNumberFormat="1" applyFont="1" applyFill="1" applyBorder="1" applyAlignment="1">
      <alignment horizontal="center" vertical="center"/>
    </xf>
    <xf numFmtId="182" fontId="9" fillId="0" borderId="35" xfId="5" applyNumberFormat="1" applyFont="1" applyFill="1" applyBorder="1" applyAlignment="1">
      <alignment vertical="center"/>
    </xf>
    <xf numFmtId="179" fontId="23" fillId="0" borderId="119" xfId="0" applyNumberFormat="1" applyFont="1" applyFill="1" applyBorder="1" applyAlignment="1" applyProtection="1">
      <alignment horizontal="center" vertical="center"/>
      <protection locked="0"/>
    </xf>
    <xf numFmtId="182" fontId="9" fillId="0" borderId="36" xfId="5" applyNumberFormat="1" applyFont="1" applyFill="1" applyBorder="1" applyAlignment="1">
      <alignment vertical="center"/>
    </xf>
    <xf numFmtId="182" fontId="28" fillId="2" borderId="124" xfId="0" applyNumberFormat="1" applyFont="1" applyFill="1" applyBorder="1" applyAlignment="1">
      <alignment horizontal="center" vertical="center"/>
    </xf>
    <xf numFmtId="182" fontId="29" fillId="2" borderId="119" xfId="0" applyNumberFormat="1" applyFont="1" applyFill="1" applyBorder="1" applyAlignment="1">
      <alignment horizontal="center" vertical="center"/>
    </xf>
    <xf numFmtId="0" fontId="9" fillId="0" borderId="34" xfId="5" applyFont="1" applyFill="1" applyBorder="1" applyAlignment="1">
      <alignment horizontal="center" vertical="center"/>
    </xf>
    <xf numFmtId="0" fontId="9" fillId="0" borderId="9" xfId="6" applyNumberFormat="1" applyFont="1" applyFill="1" applyBorder="1" applyAlignment="1">
      <alignment horizontal="center" vertical="center"/>
    </xf>
    <xf numFmtId="182" fontId="9" fillId="0" borderId="34" xfId="5" applyNumberFormat="1" applyFont="1" applyFill="1" applyBorder="1" applyAlignment="1">
      <alignment vertical="center"/>
    </xf>
    <xf numFmtId="182" fontId="9" fillId="0" borderId="21" xfId="5" applyNumberFormat="1" applyFont="1" applyFill="1" applyBorder="1" applyAlignment="1">
      <alignment vertical="center"/>
    </xf>
    <xf numFmtId="182" fontId="15" fillId="0" borderId="0" xfId="5" applyNumberFormat="1" applyFont="1" applyFill="1" applyAlignment="1">
      <alignment horizontal="left"/>
    </xf>
    <xf numFmtId="182" fontId="2" fillId="0" borderId="0" xfId="5" applyNumberFormat="1" applyFont="1" applyFill="1" applyBorder="1" applyAlignment="1"/>
    <xf numFmtId="182" fontId="2" fillId="0" borderId="0" xfId="5" applyNumberFormat="1" applyFont="1" applyFill="1" applyAlignment="1"/>
    <xf numFmtId="0" fontId="9" fillId="0" borderId="9" xfId="6" applyFont="1" applyFill="1" applyBorder="1" applyAlignment="1">
      <alignment horizontal="center" vertical="center"/>
    </xf>
    <xf numFmtId="0" fontId="9" fillId="0" borderId="87" xfId="6" applyFont="1" applyFill="1" applyBorder="1" applyAlignment="1">
      <alignment horizontal="center" vertical="center"/>
    </xf>
    <xf numFmtId="0" fontId="9" fillId="0" borderId="87" xfId="6" applyNumberFormat="1" applyFont="1" applyFill="1" applyBorder="1" applyAlignment="1">
      <alignment horizontal="center" vertical="center"/>
    </xf>
    <xf numFmtId="0" fontId="9" fillId="0" borderId="131" xfId="6" applyNumberFormat="1" applyFont="1" applyFill="1" applyBorder="1" applyAlignment="1">
      <alignment horizontal="center" vertical="center"/>
    </xf>
    <xf numFmtId="0" fontId="22" fillId="0" borderId="0" xfId="5" applyFont="1" applyFill="1"/>
    <xf numFmtId="0" fontId="22" fillId="0" borderId="0" xfId="5" applyFont="1" applyFill="1" applyBorder="1"/>
    <xf numFmtId="0" fontId="11" fillId="0" borderId="34" xfId="5" applyFont="1" applyFill="1" applyBorder="1" applyAlignment="1" applyProtection="1">
      <alignment horizontal="center" vertical="center"/>
    </xf>
    <xf numFmtId="0" fontId="9" fillId="0" borderId="34" xfId="5" applyFont="1" applyFill="1" applyBorder="1" applyAlignment="1" applyProtection="1">
      <alignment horizontal="center" vertical="center"/>
    </xf>
    <xf numFmtId="0" fontId="9" fillId="0" borderId="17" xfId="0" applyFont="1" applyFill="1" applyBorder="1" applyAlignment="1">
      <alignment horizontal="center" vertical="center"/>
    </xf>
    <xf numFmtId="179" fontId="9" fillId="0" borderId="32" xfId="5" applyNumberFormat="1" applyFont="1" applyFill="1" applyBorder="1" applyAlignment="1">
      <alignment vertical="center"/>
    </xf>
    <xf numFmtId="179" fontId="9" fillId="0" borderId="17" xfId="5" applyNumberFormat="1" applyFont="1" applyFill="1" applyBorder="1" applyAlignment="1">
      <alignment vertical="center"/>
    </xf>
    <xf numFmtId="179" fontId="9" fillId="0" borderId="34" xfId="5" applyNumberFormat="1" applyFont="1" applyFill="1" applyBorder="1" applyAlignment="1">
      <alignment vertical="center"/>
    </xf>
    <xf numFmtId="179" fontId="9" fillId="0" borderId="19" xfId="5" applyNumberFormat="1" applyFont="1" applyFill="1" applyBorder="1" applyAlignment="1">
      <alignment vertical="center"/>
    </xf>
    <xf numFmtId="0" fontId="9" fillId="0" borderId="136" xfId="0" applyFont="1" applyFill="1" applyBorder="1" applyAlignment="1">
      <alignment horizontal="center" vertical="center"/>
    </xf>
    <xf numFmtId="178" fontId="22" fillId="0" borderId="0" xfId="5" applyNumberFormat="1" applyFont="1" applyFill="1" applyBorder="1"/>
    <xf numFmtId="178" fontId="22" fillId="0" borderId="0" xfId="5" applyNumberFormat="1" applyFont="1" applyFill="1"/>
    <xf numFmtId="178" fontId="2" fillId="0" borderId="0" xfId="5" applyNumberFormat="1" applyFont="1" applyFill="1" applyBorder="1"/>
    <xf numFmtId="178" fontId="2" fillId="0" borderId="0" xfId="5" applyNumberFormat="1" applyFont="1" applyFill="1"/>
    <xf numFmtId="0" fontId="11" fillId="0" borderId="0" xfId="5" applyFont="1" applyFill="1" applyProtection="1"/>
    <xf numFmtId="182" fontId="9" fillId="0" borderId="27" xfId="5" applyNumberFormat="1" applyFont="1" applyFill="1" applyBorder="1" applyAlignment="1">
      <alignment vertical="center"/>
    </xf>
    <xf numFmtId="179" fontId="9" fillId="0" borderId="27" xfId="5" applyNumberFormat="1" applyFont="1" applyFill="1" applyBorder="1" applyAlignment="1">
      <alignment vertical="center"/>
    </xf>
    <xf numFmtId="179" fontId="9" fillId="0" borderId="114" xfId="5" applyNumberFormat="1" applyFont="1" applyFill="1" applyBorder="1" applyAlignment="1">
      <alignment vertical="center"/>
    </xf>
    <xf numFmtId="0" fontId="11" fillId="0" borderId="30" xfId="0" applyFont="1" applyFill="1" applyBorder="1" applyAlignment="1">
      <alignment horizontal="center" vertical="center"/>
    </xf>
    <xf numFmtId="0" fontId="9" fillId="0" borderId="0" xfId="0" applyFont="1" applyFill="1"/>
    <xf numFmtId="0" fontId="9" fillId="0" borderId="27" xfId="0" applyFont="1" applyFill="1" applyBorder="1" applyAlignment="1">
      <alignment horizontal="center" vertical="center"/>
    </xf>
    <xf numFmtId="179" fontId="9" fillId="0" borderId="24" xfId="5" applyNumberFormat="1" applyFont="1" applyFill="1" applyBorder="1" applyAlignment="1">
      <alignment vertical="center"/>
    </xf>
    <xf numFmtId="0" fontId="11" fillId="0" borderId="0" xfId="5" applyFont="1" applyFill="1" applyBorder="1" applyProtection="1"/>
    <xf numFmtId="0" fontId="12" fillId="0" borderId="0" xfId="5" applyFont="1" applyFill="1" applyBorder="1" applyAlignment="1" applyProtection="1">
      <alignment horizontal="left"/>
    </xf>
    <xf numFmtId="0" fontId="12" fillId="0" borderId="0" xfId="5" applyFont="1" applyFill="1" applyBorder="1" applyProtection="1"/>
    <xf numFmtId="0" fontId="12" fillId="0" borderId="0" xfId="5" applyFont="1" applyFill="1" applyProtection="1"/>
    <xf numFmtId="0" fontId="12" fillId="0" borderId="0" xfId="5" applyFont="1" applyFill="1"/>
    <xf numFmtId="0" fontId="28" fillId="0" borderId="30" xfId="5" applyFont="1" applyFill="1" applyBorder="1" applyAlignment="1" applyProtection="1">
      <alignment horizontal="center"/>
    </xf>
    <xf numFmtId="0" fontId="9" fillId="0" borderId="149" xfId="5" applyFont="1" applyFill="1" applyBorder="1"/>
    <xf numFmtId="0" fontId="2" fillId="0" borderId="0" xfId="5" applyFont="1" applyFill="1" applyAlignment="1">
      <alignment horizontal="left"/>
    </xf>
    <xf numFmtId="0" fontId="28" fillId="0" borderId="16" xfId="5" applyFont="1" applyFill="1" applyBorder="1" applyAlignment="1" applyProtection="1">
      <alignment horizontal="center"/>
    </xf>
    <xf numFmtId="0" fontId="9" fillId="0" borderId="29" xfId="5" applyFont="1" applyFill="1" applyBorder="1" applyAlignment="1">
      <alignment horizontal="center"/>
    </xf>
    <xf numFmtId="0" fontId="9" fillId="0" borderId="27" xfId="5" applyFont="1" applyFill="1" applyBorder="1"/>
    <xf numFmtId="0" fontId="9" fillId="0" borderId="150" xfId="5" applyFont="1" applyFill="1" applyBorder="1" applyAlignment="1">
      <alignment horizontal="center"/>
    </xf>
    <xf numFmtId="0" fontId="9" fillId="0" borderId="16" xfId="5" applyFont="1" applyFill="1" applyBorder="1" applyAlignment="1">
      <alignment horizontal="center"/>
    </xf>
    <xf numFmtId="0" fontId="20" fillId="0" borderId="16" xfId="5" applyFont="1" applyFill="1" applyBorder="1" applyAlignment="1">
      <alignment horizontal="center"/>
    </xf>
    <xf numFmtId="0" fontId="9" fillId="0" borderId="26" xfId="5" applyFont="1" applyFill="1" applyBorder="1" applyAlignment="1">
      <alignment horizontal="center"/>
    </xf>
    <xf numFmtId="0" fontId="20" fillId="0" borderId="26" xfId="5" applyFont="1" applyFill="1" applyBorder="1" applyAlignment="1">
      <alignment horizontal="center"/>
    </xf>
    <xf numFmtId="0" fontId="9" fillId="0" borderId="151" xfId="5" applyFont="1" applyFill="1" applyBorder="1" applyAlignment="1">
      <alignment horizontal="center"/>
    </xf>
    <xf numFmtId="0" fontId="20" fillId="0" borderId="150" xfId="5" applyFont="1" applyFill="1" applyBorder="1" applyAlignment="1">
      <alignment horizontal="center"/>
    </xf>
    <xf numFmtId="0" fontId="9" fillId="0" borderId="16" xfId="5" applyFont="1" applyFill="1" applyBorder="1"/>
    <xf numFmtId="0" fontId="9" fillId="0" borderId="28" xfId="5" applyFont="1" applyFill="1" applyBorder="1"/>
    <xf numFmtId="0" fontId="9" fillId="0" borderId="150" xfId="5" applyFont="1" applyFill="1" applyBorder="1"/>
    <xf numFmtId="0" fontId="9" fillId="0" borderId="38" xfId="5" applyFont="1" applyFill="1" applyBorder="1" applyAlignment="1">
      <alignment horizontal="center"/>
    </xf>
    <xf numFmtId="0" fontId="9" fillId="0" borderId="53" xfId="5" applyFont="1" applyFill="1" applyBorder="1" applyAlignment="1">
      <alignment horizontal="center"/>
    </xf>
    <xf numFmtId="0" fontId="9" fillId="0" borderId="37" xfId="5" applyFont="1" applyFill="1" applyBorder="1" applyAlignment="1">
      <alignment horizontal="center"/>
    </xf>
    <xf numFmtId="179" fontId="9" fillId="0" borderId="60" xfId="5" applyNumberFormat="1" applyFont="1" applyFill="1" applyBorder="1" applyAlignment="1">
      <alignment vertical="center"/>
    </xf>
    <xf numFmtId="179" fontId="9" fillId="0" borderId="152" xfId="5" applyNumberFormat="1" applyFont="1" applyFill="1" applyBorder="1" applyAlignment="1">
      <alignment vertical="center"/>
    </xf>
    <xf numFmtId="179" fontId="9" fillId="0" borderId="153" xfId="5" applyNumberFormat="1" applyFont="1" applyFill="1" applyBorder="1" applyAlignment="1">
      <alignment vertical="center"/>
    </xf>
    <xf numFmtId="179" fontId="9" fillId="0" borderId="154" xfId="5" applyNumberFormat="1" applyFont="1" applyFill="1" applyBorder="1" applyAlignment="1">
      <alignment vertical="center"/>
    </xf>
    <xf numFmtId="179" fontId="9" fillId="0" borderId="155" xfId="5" applyNumberFormat="1" applyFont="1" applyFill="1" applyBorder="1" applyAlignment="1">
      <alignment vertical="center"/>
    </xf>
    <xf numFmtId="179" fontId="9" fillId="0" borderId="35" xfId="5" applyNumberFormat="1" applyFont="1" applyFill="1" applyBorder="1" applyAlignment="1">
      <alignment vertical="center"/>
    </xf>
    <xf numFmtId="179" fontId="9" fillId="0" borderId="108" xfId="5" applyNumberFormat="1" applyFont="1" applyFill="1" applyBorder="1" applyAlignment="1">
      <alignment vertical="center"/>
    </xf>
    <xf numFmtId="179" fontId="9" fillId="0" borderId="156" xfId="5" applyNumberFormat="1" applyFont="1" applyFill="1" applyBorder="1" applyAlignment="1">
      <alignment vertical="center"/>
    </xf>
    <xf numFmtId="179" fontId="9" fillId="0" borderId="157" xfId="5" applyNumberFormat="1" applyFont="1" applyFill="1" applyBorder="1" applyAlignment="1">
      <alignment vertical="center"/>
    </xf>
    <xf numFmtId="0" fontId="9" fillId="0" borderId="25" xfId="0" applyFont="1" applyFill="1" applyBorder="1" applyAlignment="1">
      <alignment horizontal="center" vertical="center"/>
    </xf>
    <xf numFmtId="0" fontId="9" fillId="0" borderId="30" xfId="0" applyFont="1" applyFill="1" applyBorder="1" applyAlignment="1" applyProtection="1">
      <alignment horizontal="center" vertical="center"/>
      <protection locked="0"/>
    </xf>
    <xf numFmtId="182" fontId="9" fillId="0" borderId="155" xfId="5" applyNumberFormat="1" applyFont="1" applyFill="1" applyBorder="1" applyAlignment="1">
      <alignment vertical="center"/>
    </xf>
    <xf numFmtId="182" fontId="9" fillId="0" borderId="27" xfId="0" applyNumberFormat="1" applyFont="1" applyFill="1" applyBorder="1" applyAlignment="1">
      <alignment vertical="center"/>
    </xf>
    <xf numFmtId="0" fontId="9" fillId="0" borderId="35" xfId="5" applyFont="1" applyFill="1" applyBorder="1" applyAlignment="1">
      <alignment horizontal="center" vertical="center"/>
    </xf>
    <xf numFmtId="182" fontId="9" fillId="0" borderId="108" xfId="0" applyNumberFormat="1" applyFont="1" applyFill="1" applyBorder="1" applyAlignment="1">
      <alignment vertical="center"/>
    </xf>
    <xf numFmtId="182" fontId="9" fillId="0" borderId="157" xfId="5" applyNumberFormat="1" applyFont="1" applyFill="1" applyBorder="1" applyAlignment="1">
      <alignment vertical="center"/>
    </xf>
    <xf numFmtId="0" fontId="9" fillId="0" borderId="0" xfId="5" applyFont="1" applyFill="1" applyAlignment="1">
      <alignment horizontal="left"/>
    </xf>
    <xf numFmtId="0" fontId="9" fillId="0" borderId="9" xfId="5" applyFont="1" applyFill="1" applyBorder="1"/>
    <xf numFmtId="0" fontId="9" fillId="0" borderId="9" xfId="5" applyFont="1" applyFill="1" applyBorder="1" applyProtection="1"/>
    <xf numFmtId="0" fontId="6" fillId="0" borderId="0" xfId="5" applyFont="1" applyFill="1"/>
    <xf numFmtId="0" fontId="6" fillId="0" borderId="0" xfId="5" applyFont="1" applyFill="1" applyAlignment="1">
      <alignment horizontal="left"/>
    </xf>
    <xf numFmtId="0" fontId="9" fillId="0" borderId="0" xfId="5" applyFont="1" applyFill="1" applyProtection="1"/>
    <xf numFmtId="0" fontId="9" fillId="0" borderId="30" xfId="5" applyFont="1" applyFill="1" applyBorder="1" applyAlignment="1" applyProtection="1">
      <alignment horizontal="center"/>
    </xf>
    <xf numFmtId="0" fontId="9" fillId="0" borderId="20" xfId="5" applyFont="1" applyFill="1" applyBorder="1"/>
    <xf numFmtId="0" fontId="9" fillId="0" borderId="31" xfId="5" applyFont="1" applyFill="1" applyBorder="1" applyAlignment="1">
      <alignment vertical="center"/>
    </xf>
    <xf numFmtId="0" fontId="9" fillId="0" borderId="31" xfId="5" applyFont="1" applyFill="1" applyBorder="1"/>
    <xf numFmtId="0" fontId="9" fillId="0" borderId="16" xfId="5" applyFont="1" applyFill="1" applyBorder="1" applyAlignment="1" applyProtection="1">
      <alignment horizontal="center"/>
    </xf>
    <xf numFmtId="0" fontId="2" fillId="0" borderId="21" xfId="5" applyFont="1" applyFill="1" applyBorder="1"/>
    <xf numFmtId="0" fontId="9" fillId="0" borderId="24" xfId="5" applyFont="1" applyFill="1" applyBorder="1"/>
    <xf numFmtId="0" fontId="9" fillId="0" borderId="24" xfId="5" applyFont="1" applyFill="1" applyBorder="1" applyAlignment="1">
      <alignment vertical="center"/>
    </xf>
    <xf numFmtId="0" fontId="2" fillId="0" borderId="24" xfId="5" applyFont="1" applyFill="1" applyBorder="1"/>
    <xf numFmtId="0" fontId="2" fillId="0" borderId="27" xfId="5" applyFont="1" applyFill="1" applyBorder="1"/>
    <xf numFmtId="0" fontId="9" fillId="0" borderId="29" xfId="5" applyFont="1" applyFill="1" applyBorder="1"/>
    <xf numFmtId="0" fontId="9" fillId="0" borderId="151" xfId="5" applyFont="1" applyFill="1" applyBorder="1"/>
    <xf numFmtId="0" fontId="9" fillId="0" borderId="25" xfId="5" applyFont="1" applyFill="1" applyBorder="1"/>
    <xf numFmtId="0" fontId="9" fillId="0" borderId="0" xfId="5" applyFont="1" applyFill="1" applyBorder="1"/>
    <xf numFmtId="0" fontId="10" fillId="0" borderId="30" xfId="0" applyFont="1" applyFill="1" applyBorder="1" applyAlignment="1" applyProtection="1">
      <alignment horizontal="center" vertical="center"/>
      <protection locked="0"/>
    </xf>
    <xf numFmtId="182" fontId="14" fillId="0" borderId="0" xfId="5" applyNumberFormat="1" applyFont="1" applyFill="1"/>
    <xf numFmtId="182" fontId="9" fillId="0" borderId="155" xfId="5" applyNumberFormat="1" applyFont="1" applyFill="1" applyBorder="1" applyAlignment="1">
      <alignment horizontal="center" vertical="center"/>
    </xf>
    <xf numFmtId="0" fontId="11" fillId="0" borderId="9" xfId="6" applyFont="1" applyFill="1" applyBorder="1" applyAlignment="1">
      <alignment horizontal="center" vertical="center"/>
    </xf>
    <xf numFmtId="0" fontId="11" fillId="0" borderId="21" xfId="0" applyFont="1" applyFill="1" applyBorder="1" applyAlignment="1">
      <alignment horizontal="center" vertical="center"/>
    </xf>
    <xf numFmtId="0" fontId="11" fillId="0" borderId="34" xfId="0" applyFont="1" applyFill="1" applyBorder="1" applyAlignment="1">
      <alignment horizontal="center" vertical="center"/>
    </xf>
    <xf numFmtId="0" fontId="9" fillId="0" borderId="0" xfId="5" applyFont="1" applyFill="1" applyBorder="1" applyAlignment="1" applyProtection="1">
      <alignment horizontal="left"/>
    </xf>
    <xf numFmtId="0" fontId="9" fillId="0" borderId="18" xfId="6"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167" xfId="5" applyFont="1" applyFill="1" applyBorder="1" applyAlignment="1" applyProtection="1">
      <alignment horizontal="center" vertical="center"/>
    </xf>
    <xf numFmtId="0" fontId="22" fillId="0" borderId="0" xfId="5" applyFont="1" applyFill="1" applyProtection="1"/>
    <xf numFmtId="179" fontId="10" fillId="0" borderId="0" xfId="0" applyNumberFormat="1" applyFont="1" applyFill="1" applyProtection="1">
      <protection locked="0"/>
    </xf>
    <xf numFmtId="0" fontId="11" fillId="0" borderId="28" xfId="5" applyFont="1" applyFill="1" applyBorder="1" applyAlignment="1" applyProtection="1">
      <alignment horizontal="center" vertical="center"/>
    </xf>
    <xf numFmtId="0" fontId="11" fillId="0" borderId="52" xfId="5" applyFont="1" applyFill="1" applyBorder="1" applyAlignment="1" applyProtection="1">
      <alignment horizontal="center" vertical="center"/>
    </xf>
    <xf numFmtId="182" fontId="11" fillId="0" borderId="33" xfId="5" applyNumberFormat="1" applyFont="1" applyFill="1" applyBorder="1" applyAlignment="1" applyProtection="1">
      <alignment horizontal="right"/>
    </xf>
    <xf numFmtId="182" fontId="11" fillId="0" borderId="37" xfId="5" applyNumberFormat="1" applyFont="1" applyFill="1" applyBorder="1" applyAlignment="1" applyProtection="1">
      <alignment horizontal="right"/>
    </xf>
    <xf numFmtId="0" fontId="9" fillId="0" borderId="9" xfId="0" applyFont="1" applyFill="1" applyBorder="1" applyAlignment="1">
      <alignment horizontal="center" vertical="center"/>
    </xf>
    <xf numFmtId="179" fontId="7" fillId="0" borderId="0" xfId="0" applyNumberFormat="1" applyFont="1" applyFill="1" applyProtection="1">
      <protection locked="0"/>
    </xf>
    <xf numFmtId="179" fontId="9" fillId="0" borderId="0" xfId="0" applyNumberFormat="1" applyFont="1" applyFill="1" applyProtection="1">
      <protection locked="0"/>
    </xf>
    <xf numFmtId="179" fontId="9" fillId="0" borderId="11" xfId="0" applyNumberFormat="1" applyFont="1" applyFill="1" applyBorder="1" applyAlignment="1" applyProtection="1">
      <protection locked="0"/>
    </xf>
    <xf numFmtId="49" fontId="15" fillId="0" borderId="167" xfId="5" applyNumberFormat="1" applyFont="1" applyFill="1" applyBorder="1" applyAlignment="1" applyProtection="1">
      <alignment horizontal="center" vertical="center"/>
    </xf>
    <xf numFmtId="0" fontId="15" fillId="0" borderId="167" xfId="5" applyFont="1" applyFill="1" applyBorder="1" applyAlignment="1" applyProtection="1">
      <alignment horizontal="center" vertical="center" wrapText="1"/>
    </xf>
    <xf numFmtId="0" fontId="15" fillId="0" borderId="167" xfId="5" applyFont="1" applyFill="1" applyBorder="1" applyAlignment="1" applyProtection="1">
      <alignment horizontal="center" vertical="center"/>
    </xf>
    <xf numFmtId="0" fontId="15" fillId="0" borderId="167" xfId="5" applyFont="1" applyFill="1" applyBorder="1" applyAlignment="1">
      <alignment horizontal="center" vertical="center"/>
    </xf>
    <xf numFmtId="0" fontId="15" fillId="0" borderId="181" xfId="5" applyFont="1" applyFill="1" applyBorder="1" applyAlignment="1">
      <alignment horizontal="center" vertical="center" shrinkToFit="1"/>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6" applyNumberFormat="1" applyFont="1" applyFill="1" applyBorder="1" applyAlignment="1">
      <alignment horizontal="center" vertical="center"/>
    </xf>
    <xf numFmtId="0" fontId="9" fillId="0" borderId="13" xfId="6" applyNumberFormat="1" applyFont="1" applyFill="1" applyBorder="1" applyAlignment="1">
      <alignment horizontal="center" vertical="center"/>
    </xf>
    <xf numFmtId="179" fontId="9" fillId="0" borderId="187" xfId="0" applyNumberFormat="1" applyFont="1" applyFill="1" applyBorder="1" applyAlignment="1" applyProtection="1">
      <alignment horizontal="center" vertical="center" wrapText="1"/>
      <protection locked="0"/>
    </xf>
    <xf numFmtId="0" fontId="9" fillId="0" borderId="189" xfId="6" applyNumberFormat="1" applyFont="1" applyFill="1" applyBorder="1" applyAlignment="1">
      <alignment horizontal="center" vertical="center"/>
    </xf>
    <xf numFmtId="179" fontId="9" fillId="0" borderId="77" xfId="0" applyNumberFormat="1" applyFont="1" applyFill="1" applyBorder="1" applyAlignment="1" applyProtection="1">
      <alignment horizontal="center" vertical="center" wrapText="1"/>
      <protection locked="0"/>
    </xf>
    <xf numFmtId="179" fontId="9" fillId="0" borderId="14" xfId="0" applyNumberFormat="1" applyFont="1" applyFill="1" applyBorder="1" applyAlignment="1" applyProtection="1">
      <alignment horizontal="center" vertical="center" wrapText="1"/>
      <protection locked="0"/>
    </xf>
    <xf numFmtId="0" fontId="28" fillId="0" borderId="192" xfId="0" applyFont="1" applyFill="1" applyBorder="1" applyAlignment="1">
      <alignment horizontal="center" vertical="center"/>
    </xf>
    <xf numFmtId="179" fontId="9" fillId="0" borderId="84" xfId="0" applyNumberFormat="1" applyFont="1" applyFill="1" applyBorder="1" applyAlignment="1" applyProtection="1">
      <alignment horizontal="center" vertical="center" wrapText="1"/>
      <protection locked="0"/>
    </xf>
    <xf numFmtId="0" fontId="9" fillId="0" borderId="189" xfId="6" applyFont="1" applyFill="1" applyBorder="1" applyAlignment="1">
      <alignment horizontal="center" vertical="center"/>
    </xf>
    <xf numFmtId="0" fontId="9" fillId="0" borderId="13" xfId="6" applyFont="1" applyFill="1" applyBorder="1" applyAlignment="1">
      <alignment horizontal="center" vertical="center"/>
    </xf>
    <xf numFmtId="179" fontId="9" fillId="0" borderId="0" xfId="0" applyNumberFormat="1" applyFont="1" applyFill="1" applyBorder="1" applyProtection="1">
      <protection locked="0"/>
    </xf>
    <xf numFmtId="179" fontId="2" fillId="0" borderId="0" xfId="0" applyNumberFormat="1" applyFont="1" applyFill="1" applyProtection="1">
      <protection locked="0"/>
    </xf>
    <xf numFmtId="0" fontId="22" fillId="0" borderId="0" xfId="5" applyFont="1" applyFill="1" applyBorder="1" applyProtection="1"/>
    <xf numFmtId="0" fontId="2" fillId="0" borderId="0" xfId="5" applyFont="1" applyFill="1" applyAlignment="1">
      <alignment vertical="center"/>
    </xf>
    <xf numFmtId="0" fontId="11" fillId="0" borderId="16" xfId="5" applyFont="1" applyFill="1" applyBorder="1" applyAlignment="1" applyProtection="1">
      <alignment horizontal="center" vertical="center"/>
    </xf>
    <xf numFmtId="0" fontId="11" fillId="0" borderId="28" xfId="5" applyFont="1" applyFill="1" applyBorder="1" applyAlignment="1" applyProtection="1">
      <alignment vertical="center"/>
    </xf>
    <xf numFmtId="0" fontId="11" fillId="0" borderId="71" xfId="5" applyFont="1" applyFill="1" applyBorder="1" applyAlignment="1" applyProtection="1">
      <alignment vertical="center"/>
    </xf>
    <xf numFmtId="0" fontId="24" fillId="0" borderId="28" xfId="5" applyFont="1" applyFill="1" applyBorder="1" applyAlignment="1" applyProtection="1">
      <alignment horizontal="center" vertical="center" shrinkToFit="1"/>
    </xf>
    <xf numFmtId="0" fontId="25" fillId="0" borderId="28" xfId="5" applyFont="1" applyFill="1" applyBorder="1" applyAlignment="1" applyProtection="1">
      <alignment horizontal="center" vertical="center"/>
    </xf>
    <xf numFmtId="0" fontId="25" fillId="0" borderId="26" xfId="5" applyFont="1" applyFill="1" applyBorder="1" applyAlignment="1" applyProtection="1">
      <alignment horizontal="center" vertical="center"/>
    </xf>
    <xf numFmtId="0" fontId="24" fillId="0" borderId="26" xfId="5" applyFont="1" applyFill="1" applyBorder="1" applyAlignment="1" applyProtection="1">
      <alignment horizontal="center" vertical="center" shrinkToFit="1"/>
    </xf>
    <xf numFmtId="0" fontId="11" fillId="0" borderId="16" xfId="5" applyFont="1" applyFill="1" applyBorder="1" applyAlignment="1" applyProtection="1">
      <alignment vertical="center"/>
    </xf>
    <xf numFmtId="0" fontId="25" fillId="0" borderId="16" xfId="5" applyFont="1" applyFill="1" applyBorder="1" applyAlignment="1" applyProtection="1">
      <alignment horizontal="center" vertical="center"/>
    </xf>
    <xf numFmtId="0" fontId="24" fillId="0" borderId="16" xfId="5" applyFont="1" applyFill="1" applyBorder="1" applyAlignment="1" applyProtection="1">
      <alignment horizontal="center" vertical="center" shrinkToFit="1"/>
    </xf>
    <xf numFmtId="0" fontId="24" fillId="0" borderId="28" xfId="5" applyFont="1" applyFill="1" applyBorder="1" applyAlignment="1" applyProtection="1">
      <alignment vertical="center" shrinkToFit="1"/>
    </xf>
    <xf numFmtId="0" fontId="11" fillId="0" borderId="53" xfId="5" applyFont="1" applyFill="1" applyBorder="1" applyAlignment="1" applyProtection="1">
      <alignment horizontal="center" vertical="center"/>
    </xf>
    <xf numFmtId="0" fontId="24" fillId="0" borderId="28" xfId="5" applyFont="1" applyFill="1" applyBorder="1" applyAlignment="1" applyProtection="1">
      <alignment horizontal="center" vertical="center"/>
    </xf>
    <xf numFmtId="0" fontId="24" fillId="0" borderId="53" xfId="5" applyFont="1" applyFill="1" applyBorder="1" applyAlignment="1" applyProtection="1">
      <alignment horizontal="center" vertical="center" shrinkToFit="1"/>
    </xf>
    <xf numFmtId="0" fontId="24" fillId="0" borderId="16" xfId="5" applyFont="1" applyFill="1" applyBorder="1" applyAlignment="1" applyProtection="1">
      <alignment horizontal="center" vertical="center"/>
    </xf>
    <xf numFmtId="182" fontId="9" fillId="0" borderId="33" xfId="5" applyNumberFormat="1" applyFont="1" applyFill="1" applyBorder="1" applyAlignment="1">
      <alignment vertical="center"/>
    </xf>
    <xf numFmtId="0" fontId="9" fillId="0" borderId="31" xfId="0" applyFont="1" applyFill="1" applyBorder="1" applyAlignment="1" applyProtection="1">
      <alignment horizontal="center" vertical="center"/>
      <protection locked="0"/>
    </xf>
    <xf numFmtId="0" fontId="11" fillId="0" borderId="38" xfId="5" applyFont="1" applyFill="1" applyBorder="1" applyAlignment="1" applyProtection="1">
      <alignment horizontal="center" vertical="center"/>
    </xf>
    <xf numFmtId="0" fontId="9" fillId="0" borderId="0" xfId="5" applyFont="1" applyFill="1" applyAlignment="1" applyProtection="1">
      <alignment horizontal="left"/>
    </xf>
    <xf numFmtId="0" fontId="16" fillId="0" borderId="0" xfId="5" applyFont="1" applyFill="1" applyBorder="1" applyAlignment="1" applyProtection="1"/>
    <xf numFmtId="22" fontId="9" fillId="0" borderId="0" xfId="5" applyNumberFormat="1" applyFont="1" applyFill="1" applyAlignment="1" applyProtection="1">
      <alignment horizontal="center"/>
    </xf>
    <xf numFmtId="0" fontId="9" fillId="0" borderId="216" xfId="5" applyFont="1" applyFill="1" applyBorder="1" applyAlignment="1" applyProtection="1">
      <alignment horizontal="center" vertical="center"/>
    </xf>
    <xf numFmtId="0" fontId="9" fillId="0" borderId="167" xfId="5" applyFont="1" applyFill="1" applyBorder="1" applyAlignment="1">
      <alignment horizontal="center" vertical="center"/>
    </xf>
    <xf numFmtId="0" fontId="9" fillId="0" borderId="181" xfId="5" applyFont="1" applyFill="1" applyBorder="1" applyAlignment="1">
      <alignment vertical="center"/>
    </xf>
    <xf numFmtId="0" fontId="9" fillId="0" borderId="16" xfId="5" applyFont="1" applyFill="1" applyBorder="1" applyAlignment="1" applyProtection="1">
      <alignment horizontal="center" vertical="center"/>
    </xf>
    <xf numFmtId="0" fontId="9" fillId="0" borderId="29" xfId="5" applyFont="1" applyFill="1" applyBorder="1" applyAlignment="1">
      <alignment horizontal="center" vertical="center"/>
    </xf>
    <xf numFmtId="0" fontId="9" fillId="0" borderId="27" xfId="5" applyFont="1" applyFill="1" applyBorder="1" applyAlignment="1">
      <alignment vertical="center"/>
    </xf>
    <xf numFmtId="0" fontId="9" fillId="0" borderId="215" xfId="5" applyFont="1" applyFill="1" applyBorder="1" applyAlignment="1">
      <alignment horizontal="center" vertical="center"/>
    </xf>
    <xf numFmtId="0" fontId="9" fillId="0" borderId="217" xfId="5" applyFont="1" applyFill="1" applyBorder="1" applyAlignment="1">
      <alignment horizontal="center" vertical="center"/>
    </xf>
    <xf numFmtId="0" fontId="9" fillId="0" borderId="16" xfId="5" applyFont="1" applyFill="1" applyBorder="1" applyAlignment="1">
      <alignment horizontal="center" vertical="center"/>
    </xf>
    <xf numFmtId="0" fontId="20" fillId="0" borderId="16" xfId="5" applyFont="1" applyFill="1" applyBorder="1" applyAlignment="1">
      <alignment horizontal="center" vertical="center"/>
    </xf>
    <xf numFmtId="0" fontId="9" fillId="0" borderId="26" xfId="5" applyFont="1" applyFill="1" applyBorder="1" applyAlignment="1">
      <alignment horizontal="center" vertical="center"/>
    </xf>
    <xf numFmtId="0" fontId="20" fillId="0" borderId="217" xfId="5" applyFont="1" applyFill="1" applyBorder="1" applyAlignment="1">
      <alignment horizontal="center" vertical="center"/>
    </xf>
    <xf numFmtId="0" fontId="9" fillId="0" borderId="16" xfId="5" applyFont="1" applyFill="1" applyBorder="1" applyAlignment="1" applyProtection="1">
      <alignment vertical="center"/>
    </xf>
    <xf numFmtId="0" fontId="9" fillId="0" borderId="16" xfId="5" applyFont="1" applyFill="1" applyBorder="1" applyAlignment="1">
      <alignment vertical="center"/>
    </xf>
    <xf numFmtId="0" fontId="9" fillId="0" borderId="28" xfId="5" applyFont="1" applyFill="1" applyBorder="1" applyAlignment="1">
      <alignment vertical="center"/>
    </xf>
    <xf numFmtId="0" fontId="9" fillId="0" borderId="215" xfId="5" applyFont="1" applyFill="1" applyBorder="1" applyAlignment="1">
      <alignment vertical="center"/>
    </xf>
    <xf numFmtId="0" fontId="9" fillId="0" borderId="217" xfId="5" applyFont="1" applyFill="1" applyBorder="1" applyAlignment="1">
      <alignment vertical="center"/>
    </xf>
    <xf numFmtId="0" fontId="9" fillId="0" borderId="72" xfId="5" applyFont="1" applyFill="1" applyBorder="1" applyAlignment="1">
      <alignment horizontal="center" vertical="center"/>
    </xf>
    <xf numFmtId="0" fontId="9" fillId="0" borderId="94" xfId="5" applyFont="1" applyFill="1" applyBorder="1" applyAlignment="1">
      <alignment horizontal="center" vertical="center"/>
    </xf>
    <xf numFmtId="0" fontId="9" fillId="0" borderId="77" xfId="5" applyFont="1" applyFill="1" applyBorder="1" applyAlignment="1">
      <alignment horizontal="center" vertical="center"/>
    </xf>
    <xf numFmtId="0" fontId="9" fillId="0" borderId="195" xfId="5" applyFont="1" applyFill="1" applyBorder="1" applyAlignment="1">
      <alignment horizontal="center" vertical="center"/>
    </xf>
    <xf numFmtId="0" fontId="9" fillId="0" borderId="174" xfId="5" applyFont="1" applyFill="1" applyBorder="1" applyAlignment="1" applyProtection="1">
      <alignment horizontal="center" vertical="center"/>
    </xf>
    <xf numFmtId="0" fontId="9" fillId="0" borderId="21" xfId="5" applyFont="1" applyFill="1" applyBorder="1" applyAlignment="1" applyProtection="1">
      <alignment horizontal="center" vertical="center"/>
    </xf>
    <xf numFmtId="0" fontId="9" fillId="0" borderId="30" xfId="5" applyFont="1" applyFill="1" applyBorder="1" applyAlignment="1" applyProtection="1">
      <alignment horizontal="center" vertical="center"/>
    </xf>
    <xf numFmtId="0" fontId="9" fillId="0" borderId="20" xfId="5" applyFont="1" applyFill="1" applyBorder="1" applyAlignment="1">
      <alignment vertical="center"/>
    </xf>
    <xf numFmtId="0" fontId="9" fillId="0" borderId="149" xfId="5" applyFont="1" applyFill="1" applyBorder="1" applyAlignment="1">
      <alignment vertical="center"/>
    </xf>
    <xf numFmtId="0" fontId="2" fillId="0" borderId="21" xfId="5" applyFont="1" applyFill="1" applyBorder="1" applyAlignment="1">
      <alignment vertical="center"/>
    </xf>
    <xf numFmtId="0" fontId="2" fillId="0" borderId="24" xfId="5" applyFont="1" applyFill="1" applyBorder="1" applyAlignment="1">
      <alignment vertical="center"/>
    </xf>
    <xf numFmtId="0" fontId="2" fillId="0" borderId="27" xfId="5" applyFont="1" applyFill="1" applyBorder="1" applyAlignment="1">
      <alignment vertical="center"/>
    </xf>
    <xf numFmtId="0" fontId="2" fillId="0" borderId="0" xfId="5" applyFont="1" applyFill="1" applyBorder="1" applyAlignment="1">
      <alignment vertical="center"/>
    </xf>
    <xf numFmtId="0" fontId="9" fillId="0" borderId="150" xfId="5" applyFont="1" applyFill="1" applyBorder="1" applyAlignment="1">
      <alignment horizontal="center" vertical="center"/>
    </xf>
    <xf numFmtId="0" fontId="9" fillId="0" borderId="21" xfId="5" applyFont="1" applyFill="1" applyBorder="1" applyAlignment="1">
      <alignment vertical="center"/>
    </xf>
    <xf numFmtId="0" fontId="9" fillId="0" borderId="151" xfId="5" applyFont="1" applyFill="1" applyBorder="1" applyAlignment="1">
      <alignment vertical="center"/>
    </xf>
    <xf numFmtId="0" fontId="9" fillId="0" borderId="28" xfId="5" applyFont="1" applyFill="1" applyBorder="1" applyAlignment="1">
      <alignment horizontal="center" vertical="center"/>
    </xf>
    <xf numFmtId="0" fontId="9" fillId="0" borderId="150" xfId="5" applyFont="1" applyFill="1" applyBorder="1" applyAlignment="1">
      <alignment vertical="center"/>
    </xf>
    <xf numFmtId="182" fontId="15" fillId="0" borderId="0" xfId="5" applyNumberFormat="1" applyFont="1" applyFill="1"/>
    <xf numFmtId="0" fontId="9" fillId="0" borderId="216" xfId="5" applyFont="1" applyFill="1" applyBorder="1" applyAlignment="1" applyProtection="1">
      <alignment horizontal="center"/>
    </xf>
    <xf numFmtId="0" fontId="9" fillId="0" borderId="181" xfId="5" applyFont="1" applyFill="1" applyBorder="1"/>
    <xf numFmtId="0" fontId="9" fillId="0" borderId="217" xfId="5" applyFont="1" applyFill="1" applyBorder="1" applyAlignment="1">
      <alignment horizontal="center"/>
    </xf>
    <xf numFmtId="0" fontId="9" fillId="0" borderId="215" xfId="5" applyFont="1" applyFill="1" applyBorder="1" applyAlignment="1">
      <alignment horizontal="center"/>
    </xf>
    <xf numFmtId="0" fontId="20" fillId="0" borderId="217" xfId="5" applyFont="1" applyFill="1" applyBorder="1" applyAlignment="1">
      <alignment horizontal="center"/>
    </xf>
    <xf numFmtId="0" fontId="9" fillId="0" borderId="16" xfId="5" applyFont="1" applyFill="1" applyBorder="1" applyProtection="1"/>
    <xf numFmtId="0" fontId="9" fillId="0" borderId="215" xfId="5" applyFont="1" applyFill="1" applyBorder="1"/>
    <xf numFmtId="0" fontId="9" fillId="0" borderId="217" xfId="5" applyFont="1" applyFill="1" applyBorder="1"/>
    <xf numFmtId="0" fontId="9" fillId="0" borderId="72" xfId="5" applyFont="1" applyFill="1" applyBorder="1" applyAlignment="1">
      <alignment horizontal="center"/>
    </xf>
    <xf numFmtId="0" fontId="9" fillId="0" borderId="51" xfId="5" applyFont="1" applyFill="1" applyBorder="1" applyAlignment="1">
      <alignment horizontal="center"/>
    </xf>
    <xf numFmtId="0" fontId="9" fillId="0" borderId="77" xfId="5" applyFont="1" applyFill="1" applyBorder="1" applyAlignment="1">
      <alignment horizontal="center"/>
    </xf>
    <xf numFmtId="0" fontId="9" fillId="0" borderId="195" xfId="5" applyFont="1" applyFill="1" applyBorder="1" applyAlignment="1">
      <alignment horizontal="center"/>
    </xf>
    <xf numFmtId="182" fontId="9" fillId="0" borderId="0" xfId="5" applyNumberFormat="1" applyFont="1" applyFill="1" applyBorder="1" applyAlignment="1">
      <alignment vertical="center"/>
    </xf>
    <xf numFmtId="0" fontId="28" fillId="0" borderId="34" xfId="5" applyFont="1" applyFill="1" applyBorder="1" applyAlignment="1" applyProtection="1">
      <alignment horizontal="center" vertical="center" shrinkToFit="1"/>
    </xf>
    <xf numFmtId="0" fontId="9" fillId="0" borderId="231" xfId="5" applyFont="1" applyFill="1" applyBorder="1" applyAlignment="1">
      <alignment horizontal="center" vertical="center"/>
    </xf>
    <xf numFmtId="0" fontId="9" fillId="0" borderId="0" xfId="5" applyFont="1" applyFill="1" applyBorder="1" applyAlignment="1">
      <alignment horizontal="center"/>
    </xf>
    <xf numFmtId="0" fontId="9" fillId="0" borderId="28" xfId="5" applyFont="1" applyFill="1" applyBorder="1" applyAlignment="1">
      <alignment horizontal="center"/>
    </xf>
    <xf numFmtId="182" fontId="9" fillId="2" borderId="204" xfId="5" applyNumberFormat="1" applyFont="1" applyFill="1" applyBorder="1" applyAlignment="1" applyProtection="1">
      <alignment horizontal="center" vertical="center"/>
    </xf>
    <xf numFmtId="182" fontId="9" fillId="2" borderId="215" xfId="5" applyNumberFormat="1" applyFont="1" applyFill="1" applyBorder="1" applyAlignment="1" applyProtection="1">
      <alignment horizontal="center" vertical="center"/>
    </xf>
    <xf numFmtId="182" fontId="9" fillId="2" borderId="77" xfId="5" applyNumberFormat="1" applyFont="1" applyFill="1" applyBorder="1" applyAlignment="1" applyProtection="1">
      <alignment horizontal="right" vertical="center"/>
    </xf>
    <xf numFmtId="182" fontId="9" fillId="2" borderId="234" xfId="5" applyNumberFormat="1" applyFont="1" applyFill="1" applyBorder="1" applyAlignment="1" applyProtection="1">
      <alignment horizontal="center" vertical="center"/>
    </xf>
    <xf numFmtId="182" fontId="9" fillId="2" borderId="161" xfId="5" applyNumberFormat="1" applyFont="1" applyFill="1" applyBorder="1" applyAlignment="1" applyProtection="1">
      <alignment horizontal="center" vertical="center"/>
    </xf>
    <xf numFmtId="182" fontId="9" fillId="2" borderId="235" xfId="5" applyNumberFormat="1" applyFont="1" applyFill="1" applyBorder="1" applyAlignment="1" applyProtection="1">
      <alignment horizontal="right" vertical="center"/>
    </xf>
    <xf numFmtId="0" fontId="9" fillId="2" borderId="93" xfId="5" applyFont="1" applyFill="1" applyBorder="1" applyAlignment="1" applyProtection="1">
      <alignment vertical="center"/>
    </xf>
    <xf numFmtId="0" fontId="9" fillId="2" borderId="234" xfId="5" applyFont="1" applyFill="1" applyBorder="1" applyAlignment="1" applyProtection="1">
      <alignment horizontal="center" vertical="center"/>
    </xf>
    <xf numFmtId="0" fontId="9" fillId="2" borderId="161" xfId="5" applyFont="1" applyFill="1" applyBorder="1" applyAlignment="1" applyProtection="1">
      <alignment horizontal="center" vertical="center"/>
    </xf>
    <xf numFmtId="0" fontId="9" fillId="2" borderId="239" xfId="5" applyFont="1" applyFill="1" applyBorder="1" applyAlignment="1" applyProtection="1">
      <alignment horizontal="center" vertical="center"/>
    </xf>
    <xf numFmtId="179" fontId="11" fillId="0" borderId="22" xfId="0" applyNumberFormat="1" applyFont="1" applyFill="1" applyBorder="1" applyAlignment="1" applyProtection="1">
      <alignment horizontal="center" vertical="center" wrapText="1"/>
      <protection locked="0"/>
    </xf>
    <xf numFmtId="179" fontId="34" fillId="0" borderId="0" xfId="0" applyNumberFormat="1" applyFont="1" applyFill="1" applyProtection="1">
      <protection locked="0"/>
    </xf>
    <xf numFmtId="0" fontId="11" fillId="0" borderId="40" xfId="5" applyFont="1" applyFill="1" applyBorder="1" applyAlignment="1" applyProtection="1">
      <alignment vertical="center"/>
    </xf>
    <xf numFmtId="0" fontId="11" fillId="0" borderId="24" xfId="5" applyFont="1" applyFill="1" applyBorder="1" applyAlignment="1" applyProtection="1">
      <alignment vertical="center"/>
    </xf>
    <xf numFmtId="0" fontId="11" fillId="0" borderId="113" xfId="5" applyFont="1" applyFill="1" applyBorder="1" applyAlignment="1" applyProtection="1">
      <alignment vertical="center"/>
    </xf>
    <xf numFmtId="0" fontId="11" fillId="0" borderId="26" xfId="5" applyFont="1" applyFill="1" applyBorder="1" applyAlignment="1" applyProtection="1">
      <alignment horizontal="center" vertical="center"/>
    </xf>
    <xf numFmtId="0" fontId="11" fillId="0" borderId="71" xfId="5" applyFont="1" applyFill="1" applyBorder="1" applyAlignment="1" applyProtection="1">
      <alignment horizontal="center" vertical="center"/>
    </xf>
    <xf numFmtId="0" fontId="11" fillId="0" borderId="52" xfId="5" applyFont="1" applyFill="1" applyBorder="1" applyAlignment="1" applyProtection="1">
      <alignment vertical="center"/>
    </xf>
    <xf numFmtId="0" fontId="11" fillId="0" borderId="53" xfId="5" applyFont="1" applyFill="1" applyBorder="1" applyAlignment="1" applyProtection="1">
      <alignment vertical="center"/>
    </xf>
    <xf numFmtId="0" fontId="11" fillId="0" borderId="37" xfId="5" applyFont="1" applyFill="1" applyBorder="1" applyAlignment="1" applyProtection="1">
      <alignment vertical="center"/>
    </xf>
    <xf numFmtId="0" fontId="11" fillId="0" borderId="110" xfId="5" applyFont="1" applyFill="1" applyBorder="1" applyAlignment="1" applyProtection="1">
      <alignment horizontal="center" vertical="center"/>
    </xf>
    <xf numFmtId="0" fontId="11" fillId="0" borderId="3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7" xfId="6" applyNumberFormat="1" applyFont="1" applyFill="1" applyBorder="1" applyAlignment="1">
      <alignment horizontal="center" vertical="center"/>
    </xf>
    <xf numFmtId="0" fontId="25" fillId="0" borderId="124" xfId="0" applyFont="1" applyFill="1" applyBorder="1" applyAlignment="1">
      <alignment horizontal="center" vertical="center"/>
    </xf>
    <xf numFmtId="0" fontId="11" fillId="0" borderId="241" xfId="6" applyNumberFormat="1" applyFont="1" applyFill="1" applyBorder="1" applyAlignment="1">
      <alignment horizontal="center" vertical="center"/>
    </xf>
    <xf numFmtId="179" fontId="11" fillId="0" borderId="39" xfId="0" applyNumberFormat="1" applyFont="1" applyFill="1" applyBorder="1" applyAlignment="1" applyProtection="1">
      <alignment horizontal="center" vertical="center" wrapText="1"/>
      <protection locked="0"/>
    </xf>
    <xf numFmtId="0" fontId="11" fillId="0" borderId="170" xfId="6" applyNumberFormat="1" applyFont="1" applyFill="1" applyBorder="1" applyAlignment="1">
      <alignment horizontal="center" vertical="center"/>
    </xf>
    <xf numFmtId="0" fontId="25" fillId="0" borderId="242" xfId="6" applyNumberFormat="1" applyFont="1" applyFill="1" applyBorder="1" applyAlignment="1">
      <alignment horizontal="center" vertical="center"/>
    </xf>
    <xf numFmtId="0" fontId="25" fillId="0" borderId="9" xfId="6" applyNumberFormat="1" applyFont="1" applyFill="1" applyBorder="1" applyAlignment="1">
      <alignment horizontal="center" vertical="center"/>
    </xf>
    <xf numFmtId="0" fontId="25" fillId="0" borderId="9" xfId="6" applyFont="1" applyFill="1" applyBorder="1" applyAlignment="1">
      <alignment horizontal="center" vertical="center"/>
    </xf>
    <xf numFmtId="0" fontId="11" fillId="0" borderId="242" xfId="6" applyFont="1" applyFill="1" applyBorder="1" applyAlignment="1">
      <alignment horizontal="center" vertical="center"/>
    </xf>
    <xf numFmtId="0" fontId="11" fillId="0" borderId="243" xfId="0" applyFont="1" applyFill="1" applyBorder="1" applyAlignment="1">
      <alignment horizontal="center" vertical="center" textRotation="255"/>
    </xf>
    <xf numFmtId="0" fontId="26" fillId="0" borderId="119" xfId="0" applyFont="1" applyFill="1" applyBorder="1" applyAlignment="1">
      <alignment horizontal="center" vertical="center"/>
    </xf>
    <xf numFmtId="0" fontId="11" fillId="0" borderId="4" xfId="6" applyFont="1" applyFill="1" applyBorder="1" applyAlignment="1">
      <alignment horizontal="center" vertical="center"/>
    </xf>
    <xf numFmtId="179" fontId="36" fillId="0" borderId="0" xfId="0" applyNumberFormat="1" applyFont="1" applyFill="1" applyProtection="1">
      <protection locked="0"/>
    </xf>
    <xf numFmtId="179" fontId="9" fillId="0" borderId="160" xfId="0" applyNumberFormat="1" applyFont="1" applyFill="1" applyBorder="1" applyAlignment="1" applyProtection="1">
      <alignment horizontal="center" vertical="center" wrapText="1"/>
      <protection locked="0"/>
    </xf>
    <xf numFmtId="179" fontId="9" fillId="0" borderId="132" xfId="0" applyNumberFormat="1" applyFont="1" applyFill="1" applyBorder="1" applyAlignment="1" applyProtection="1">
      <alignment horizontal="center" vertical="center" wrapText="1"/>
      <protection locked="0"/>
    </xf>
    <xf numFmtId="177" fontId="11" fillId="0" borderId="0" xfId="5" applyNumberFormat="1" applyFont="1" applyFill="1" applyProtection="1"/>
    <xf numFmtId="177" fontId="11" fillId="0" borderId="0" xfId="5" applyNumberFormat="1" applyFont="1" applyFill="1" applyBorder="1" applyProtection="1"/>
    <xf numFmtId="179" fontId="10" fillId="0" borderId="244" xfId="0" applyNumberFormat="1" applyFont="1" applyFill="1" applyBorder="1" applyAlignment="1" applyProtection="1">
      <alignment horizontal="center" vertical="center"/>
      <protection locked="0"/>
    </xf>
    <xf numFmtId="179" fontId="10" fillId="0" borderId="28" xfId="0" applyNumberFormat="1" applyFont="1" applyFill="1" applyBorder="1" applyAlignment="1" applyProtection="1">
      <alignment horizontal="center" vertical="center"/>
      <protection locked="0"/>
    </xf>
    <xf numFmtId="0" fontId="9" fillId="0" borderId="28" xfId="5" applyFont="1" applyFill="1" applyBorder="1" applyAlignment="1" applyProtection="1">
      <alignment vertical="center"/>
    </xf>
    <xf numFmtId="0" fontId="9" fillId="0" borderId="29" xfId="5" applyFont="1" applyFill="1" applyBorder="1" applyAlignment="1" applyProtection="1">
      <alignment vertical="center"/>
    </xf>
    <xf numFmtId="0" fontId="9" fillId="0" borderId="24" xfId="5" applyFont="1" applyFill="1" applyBorder="1" applyAlignment="1" applyProtection="1">
      <alignment vertical="center"/>
    </xf>
    <xf numFmtId="0" fontId="9" fillId="0" borderId="62" xfId="5" applyFont="1" applyFill="1" applyBorder="1" applyAlignment="1" applyProtection="1">
      <alignment vertical="center"/>
    </xf>
    <xf numFmtId="0" fontId="9" fillId="0" borderId="245" xfId="5" applyFont="1" applyFill="1" applyBorder="1" applyAlignment="1" applyProtection="1">
      <alignment vertical="center"/>
    </xf>
    <xf numFmtId="0" fontId="9" fillId="0" borderId="246" xfId="5" applyFont="1" applyFill="1" applyBorder="1" applyAlignment="1" applyProtection="1">
      <alignment vertical="center"/>
    </xf>
    <xf numFmtId="0" fontId="9" fillId="0" borderId="28" xfId="5" applyFont="1" applyFill="1" applyBorder="1" applyAlignment="1" applyProtection="1">
      <alignment horizontal="center" vertical="center"/>
    </xf>
    <xf numFmtId="0" fontId="9" fillId="0" borderId="247" xfId="5" applyFont="1" applyFill="1" applyBorder="1" applyAlignment="1" applyProtection="1">
      <alignment horizontal="center" vertical="center"/>
    </xf>
    <xf numFmtId="0" fontId="9" fillId="0" borderId="75" xfId="5" applyFont="1" applyFill="1" applyBorder="1" applyAlignment="1" applyProtection="1">
      <alignment horizontal="center" vertical="center"/>
    </xf>
    <xf numFmtId="0" fontId="9" fillId="0" borderId="53" xfId="5" applyFont="1" applyFill="1" applyBorder="1" applyAlignment="1" applyProtection="1">
      <alignment horizontal="center" vertical="center"/>
    </xf>
    <xf numFmtId="0" fontId="9" fillId="0" borderId="52" xfId="5" applyFont="1" applyFill="1" applyBorder="1" applyAlignment="1" applyProtection="1">
      <alignment horizontal="center" vertical="center"/>
    </xf>
    <xf numFmtId="0" fontId="9" fillId="0" borderId="248" xfId="5" applyFont="1" applyFill="1" applyBorder="1" applyAlignment="1" applyProtection="1">
      <alignment horizontal="center" vertical="center"/>
    </xf>
    <xf numFmtId="0" fontId="9" fillId="0" borderId="76" xfId="5" applyFont="1" applyFill="1" applyBorder="1" applyAlignment="1" applyProtection="1">
      <alignment horizontal="center" vertical="center"/>
    </xf>
    <xf numFmtId="180" fontId="15" fillId="0" borderId="0" xfId="5" applyNumberFormat="1" applyFont="1" applyFill="1" applyBorder="1" applyProtection="1"/>
    <xf numFmtId="179" fontId="9" fillId="0" borderId="86" xfId="0" applyNumberFormat="1" applyFont="1" applyFill="1" applyBorder="1" applyAlignment="1" applyProtection="1">
      <alignment horizontal="center" vertical="center" wrapText="1"/>
      <protection locked="0"/>
    </xf>
    <xf numFmtId="0" fontId="9" fillId="0" borderId="174" xfId="6" applyNumberFormat="1" applyFont="1" applyFill="1" applyBorder="1" applyAlignment="1">
      <alignment horizontal="center" vertical="center"/>
    </xf>
    <xf numFmtId="0" fontId="9" fillId="0" borderId="254" xfId="6" applyNumberFormat="1" applyFont="1" applyFill="1" applyBorder="1" applyAlignment="1">
      <alignment horizontal="center" vertical="center"/>
    </xf>
    <xf numFmtId="179" fontId="9" fillId="0" borderId="39" xfId="0" applyNumberFormat="1" applyFont="1" applyFill="1" applyBorder="1" applyAlignment="1" applyProtection="1">
      <alignment horizontal="center" vertical="center" wrapText="1"/>
      <protection locked="0"/>
    </xf>
    <xf numFmtId="0" fontId="28" fillId="0" borderId="260" xfId="0" applyFont="1" applyFill="1" applyBorder="1" applyAlignment="1">
      <alignment horizontal="center" vertical="center"/>
    </xf>
    <xf numFmtId="0" fontId="9" fillId="0" borderId="53" xfId="6" applyNumberFormat="1" applyFont="1" applyFill="1" applyBorder="1" applyAlignment="1">
      <alignment horizontal="center" vertical="center"/>
    </xf>
    <xf numFmtId="0" fontId="9" fillId="0" borderId="261" xfId="6" applyNumberFormat="1" applyFont="1" applyFill="1" applyBorder="1" applyAlignment="1">
      <alignment horizontal="center" vertical="center"/>
    </xf>
    <xf numFmtId="179" fontId="9" fillId="0" borderId="72" xfId="0" applyNumberFormat="1" applyFont="1" applyFill="1" applyBorder="1" applyAlignment="1" applyProtection="1">
      <alignment horizontal="center" vertical="center" wrapText="1"/>
      <protection locked="0"/>
    </xf>
    <xf numFmtId="0" fontId="9" fillId="0" borderId="262" xfId="6" applyNumberFormat="1" applyFont="1" applyFill="1" applyBorder="1" applyAlignment="1">
      <alignment horizontal="center" vertical="center"/>
    </xf>
    <xf numFmtId="0" fontId="28" fillId="0" borderId="87" xfId="6" applyNumberFormat="1" applyFont="1" applyFill="1" applyBorder="1" applyAlignment="1">
      <alignment horizontal="center" vertical="center"/>
    </xf>
    <xf numFmtId="0" fontId="28" fillId="0" borderId="254" xfId="6" applyFont="1" applyFill="1" applyBorder="1" applyAlignment="1">
      <alignment horizontal="center" vertical="center"/>
    </xf>
    <xf numFmtId="0" fontId="23" fillId="0" borderId="119" xfId="0" applyFont="1" applyFill="1" applyBorder="1" applyAlignment="1">
      <alignment horizontal="center" vertical="center"/>
    </xf>
    <xf numFmtId="0" fontId="9" fillId="0" borderId="120" xfId="6" applyFont="1" applyFill="1" applyBorder="1" applyAlignment="1">
      <alignment horizontal="center" vertical="center"/>
    </xf>
    <xf numFmtId="179" fontId="7" fillId="0" borderId="0" xfId="0" applyNumberFormat="1" applyFont="1" applyFill="1" applyBorder="1" applyAlignment="1" applyProtection="1">
      <alignment horizontal="distributed" vertical="center" wrapText="1"/>
      <protection locked="0"/>
    </xf>
    <xf numFmtId="177" fontId="22" fillId="0" borderId="0" xfId="5" applyNumberFormat="1" applyFont="1" applyFill="1" applyBorder="1"/>
    <xf numFmtId="179" fontId="7" fillId="0" borderId="0" xfId="0" applyNumberFormat="1" applyFont="1" applyFill="1" applyBorder="1" applyProtection="1">
      <protection locked="0"/>
    </xf>
    <xf numFmtId="0" fontId="2" fillId="0" borderId="0" xfId="5" applyFont="1" applyFill="1" applyBorder="1" applyProtection="1"/>
    <xf numFmtId="177" fontId="22" fillId="0" borderId="0" xfId="5" applyNumberFormat="1" applyFont="1" applyFill="1"/>
    <xf numFmtId="0" fontId="9" fillId="0" borderId="93" xfId="5" applyFont="1" applyFill="1" applyBorder="1" applyAlignment="1" applyProtection="1">
      <alignment horizontal="center" vertical="center"/>
    </xf>
    <xf numFmtId="0" fontId="9" fillId="0" borderId="204" xfId="5" applyFont="1" applyFill="1" applyBorder="1" applyAlignment="1" applyProtection="1">
      <alignment horizontal="center" vertical="center"/>
    </xf>
    <xf numFmtId="0" fontId="9" fillId="0" borderId="220" xfId="5" applyFont="1" applyFill="1" applyBorder="1" applyAlignment="1" applyProtection="1">
      <alignment horizontal="center" vertical="center"/>
    </xf>
    <xf numFmtId="0" fontId="9" fillId="0" borderId="210" xfId="5" applyFont="1" applyFill="1" applyBorder="1" applyAlignment="1" applyProtection="1">
      <alignment horizontal="center" vertical="center"/>
    </xf>
    <xf numFmtId="0" fontId="18" fillId="0" borderId="0" xfId="0" applyFont="1" applyFill="1"/>
    <xf numFmtId="0" fontId="11" fillId="0" borderId="0" xfId="0" applyFont="1" applyFill="1"/>
    <xf numFmtId="0" fontId="35" fillId="0" borderId="26"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4"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227" xfId="6" applyNumberFormat="1" applyFont="1" applyFill="1" applyBorder="1" applyAlignment="1">
      <alignment horizontal="center" vertical="center"/>
    </xf>
    <xf numFmtId="0" fontId="11" fillId="0" borderId="45" xfId="6" applyNumberFormat="1" applyFont="1" applyFill="1" applyBorder="1" applyAlignment="1">
      <alignment horizontal="center" vertical="center"/>
    </xf>
    <xf numFmtId="0" fontId="11" fillId="0" borderId="158" xfId="6" applyNumberFormat="1" applyFont="1" applyFill="1" applyBorder="1" applyAlignment="1">
      <alignment horizontal="center" vertical="center"/>
    </xf>
    <xf numFmtId="179" fontId="11" fillId="0" borderId="21" xfId="5" applyNumberFormat="1" applyFont="1" applyFill="1" applyBorder="1" applyAlignment="1" applyProtection="1">
      <alignment horizontal="right"/>
    </xf>
    <xf numFmtId="0" fontId="9" fillId="0" borderId="45" xfId="6" applyNumberFormat="1" applyFont="1" applyFill="1" applyBorder="1" applyAlignment="1">
      <alignment horizontal="center" vertical="center"/>
    </xf>
    <xf numFmtId="0" fontId="11" fillId="0" borderId="45" xfId="6" applyFont="1" applyFill="1" applyBorder="1" applyAlignment="1">
      <alignment horizontal="center" vertical="center"/>
    </xf>
    <xf numFmtId="0" fontId="11" fillId="0" borderId="227" xfId="6" applyFont="1" applyFill="1" applyBorder="1" applyAlignment="1">
      <alignment horizontal="center" vertical="center"/>
    </xf>
    <xf numFmtId="0" fontId="11" fillId="0" borderId="44" xfId="6" applyFont="1" applyFill="1" applyBorder="1" applyAlignment="1">
      <alignment horizontal="center" vertical="center"/>
    </xf>
    <xf numFmtId="179" fontId="26" fillId="0" borderId="61" xfId="0" applyNumberFormat="1" applyFont="1" applyFill="1" applyBorder="1" applyAlignment="1" applyProtection="1">
      <alignment horizontal="center" vertical="center"/>
      <protection locked="0"/>
    </xf>
    <xf numFmtId="0" fontId="11" fillId="0" borderId="280" xfId="6" applyFont="1" applyFill="1" applyBorder="1" applyAlignment="1">
      <alignment horizontal="center" vertical="center"/>
    </xf>
    <xf numFmtId="0" fontId="11" fillId="0" borderId="0" xfId="0" applyFont="1" applyFill="1" applyBorder="1"/>
    <xf numFmtId="0" fontId="33" fillId="0" borderId="0" xfId="0" applyFont="1" applyFill="1"/>
    <xf numFmtId="0" fontId="40" fillId="0" borderId="0" xfId="0" applyFont="1" applyAlignment="1">
      <alignment horizontal="left" vertical="center" readingOrder="1"/>
    </xf>
    <xf numFmtId="0" fontId="15" fillId="0" borderId="189" xfId="0" applyFont="1" applyBorder="1" applyAlignment="1" applyProtection="1">
      <alignment vertical="center" wrapText="1"/>
    </xf>
    <xf numFmtId="179" fontId="9" fillId="0" borderId="0" xfId="0" applyNumberFormat="1" applyFont="1" applyFill="1"/>
    <xf numFmtId="179" fontId="15" fillId="0" borderId="14" xfId="0" applyNumberFormat="1" applyFont="1" applyBorder="1" applyAlignment="1">
      <alignment horizontal="center" vertical="center"/>
    </xf>
    <xf numFmtId="180" fontId="15" fillId="0" borderId="7" xfId="0" applyNumberFormat="1" applyFont="1" applyBorder="1" applyAlignment="1">
      <alignment horizontal="center" vertical="center"/>
    </xf>
    <xf numFmtId="183" fontId="15" fillId="0" borderId="9" xfId="0" applyNumberFormat="1" applyFont="1" applyBorder="1" applyAlignment="1">
      <alignment horizontal="center" vertical="center"/>
    </xf>
    <xf numFmtId="179" fontId="15" fillId="0" borderId="15" xfId="0" applyNumberFormat="1" applyFont="1" applyBorder="1" applyAlignment="1">
      <alignment horizontal="center" vertical="center" wrapText="1"/>
    </xf>
    <xf numFmtId="179" fontId="23" fillId="0" borderId="192" xfId="0" applyNumberFormat="1" applyFont="1" applyFill="1" applyBorder="1" applyAlignment="1" applyProtection="1">
      <alignment horizontal="center" vertical="center"/>
      <protection locked="0"/>
    </xf>
    <xf numFmtId="0" fontId="11" fillId="0" borderId="216" xfId="5" applyFont="1" applyFill="1" applyBorder="1" applyAlignment="1" applyProtection="1">
      <alignment horizontal="center" vertical="center"/>
    </xf>
    <xf numFmtId="177" fontId="9" fillId="0" borderId="246" xfId="5" applyNumberFormat="1" applyFont="1" applyFill="1" applyBorder="1" applyAlignment="1" applyProtection="1">
      <alignment horizontal="center" vertical="center"/>
    </xf>
    <xf numFmtId="0" fontId="9" fillId="0" borderId="62" xfId="5" applyFont="1" applyFill="1" applyBorder="1" applyAlignment="1" applyProtection="1">
      <alignment horizontal="center" vertical="center"/>
    </xf>
    <xf numFmtId="0" fontId="9" fillId="0" borderId="63" xfId="5" applyFont="1" applyFill="1" applyBorder="1" applyAlignment="1" applyProtection="1">
      <alignment vertical="center"/>
    </xf>
    <xf numFmtId="0" fontId="9" fillId="0" borderId="294" xfId="5" applyFont="1" applyFill="1" applyBorder="1" applyAlignment="1" applyProtection="1">
      <alignment vertical="center"/>
    </xf>
    <xf numFmtId="0" fontId="9" fillId="0" borderId="184" xfId="5" applyFont="1" applyFill="1" applyBorder="1" applyAlignment="1" applyProtection="1">
      <alignment vertical="center"/>
    </xf>
    <xf numFmtId="177" fontId="9" fillId="0" borderId="75" xfId="5" applyNumberFormat="1" applyFont="1" applyFill="1" applyBorder="1" applyAlignment="1" applyProtection="1">
      <alignment horizontal="center" vertical="center"/>
    </xf>
    <xf numFmtId="0" fontId="9" fillId="0" borderId="247" xfId="5" applyFont="1" applyFill="1" applyBorder="1" applyAlignment="1">
      <alignment horizontal="center"/>
    </xf>
    <xf numFmtId="0" fontId="9" fillId="0" borderId="29" xfId="5" applyFont="1" applyFill="1" applyBorder="1" applyAlignment="1" applyProtection="1">
      <alignment horizontal="center" vertical="center"/>
    </xf>
    <xf numFmtId="0" fontId="9" fillId="0" borderId="234" xfId="5" applyFont="1" applyFill="1" applyBorder="1" applyAlignment="1" applyProtection="1">
      <alignment horizontal="center" vertical="center"/>
    </xf>
    <xf numFmtId="0" fontId="9" fillId="0" borderId="26" xfId="5" applyFont="1" applyFill="1" applyBorder="1" applyAlignment="1" applyProtection="1">
      <alignment horizontal="center" vertical="center"/>
    </xf>
    <xf numFmtId="0" fontId="9" fillId="0" borderId="295" xfId="5" applyFont="1" applyFill="1" applyBorder="1" applyAlignment="1" applyProtection="1">
      <alignment horizontal="center" vertical="center"/>
    </xf>
    <xf numFmtId="177" fontId="9" fillId="0" borderId="76" xfId="5" applyNumberFormat="1" applyFont="1" applyFill="1" applyBorder="1" applyAlignment="1" applyProtection="1">
      <alignment horizontal="center" vertical="center"/>
    </xf>
    <xf numFmtId="177" fontId="9" fillId="0" borderId="94" xfId="5" applyNumberFormat="1" applyFont="1" applyFill="1" applyBorder="1" applyAlignment="1" applyProtection="1">
      <alignment horizontal="center" vertical="center"/>
    </xf>
    <xf numFmtId="179" fontId="7" fillId="0" borderId="0" xfId="0" applyNumberFormat="1" applyFont="1" applyFill="1" applyBorder="1" applyAlignment="1" applyProtection="1">
      <alignment vertical="center"/>
      <protection locked="0"/>
    </xf>
    <xf numFmtId="179" fontId="16" fillId="0" borderId="0" xfId="0" applyNumberFormat="1" applyFont="1" applyFill="1" applyBorder="1" applyAlignment="1" applyProtection="1">
      <alignment vertical="center"/>
      <protection locked="0"/>
    </xf>
    <xf numFmtId="0" fontId="11" fillId="0" borderId="361" xfId="5" applyFont="1" applyFill="1" applyBorder="1" applyAlignment="1" applyProtection="1">
      <alignment vertical="center"/>
    </xf>
    <xf numFmtId="0" fontId="25" fillId="0" borderId="52" xfId="5" applyFont="1" applyFill="1" applyBorder="1" applyAlignment="1" applyProtection="1">
      <alignment horizontal="center" vertical="center"/>
    </xf>
    <xf numFmtId="182" fontId="9" fillId="2" borderId="21" xfId="5" applyNumberFormat="1" applyFont="1" applyFill="1" applyBorder="1" applyAlignment="1" applyProtection="1">
      <alignment horizontal="center" vertical="center"/>
    </xf>
    <xf numFmtId="182" fontId="9" fillId="2" borderId="27"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horizontal="center" vertical="center"/>
    </xf>
    <xf numFmtId="179" fontId="9" fillId="2" borderId="23" xfId="0" applyNumberFormat="1" applyFont="1" applyFill="1" applyBorder="1" applyProtection="1">
      <protection locked="0"/>
    </xf>
    <xf numFmtId="0" fontId="9" fillId="2" borderId="23" xfId="5" applyFont="1" applyFill="1" applyBorder="1"/>
    <xf numFmtId="179" fontId="24" fillId="0" borderId="0" xfId="0" applyNumberFormat="1" applyFont="1" applyFill="1" applyAlignment="1" applyProtection="1">
      <alignment vertical="center"/>
      <protection locked="0"/>
    </xf>
    <xf numFmtId="0" fontId="9" fillId="0" borderId="0" xfId="5" applyFont="1" applyFill="1" applyAlignment="1">
      <alignment vertical="center"/>
    </xf>
    <xf numFmtId="182" fontId="9" fillId="2" borderId="0" xfId="5" applyNumberFormat="1" applyFont="1" applyFill="1" applyBorder="1" applyAlignment="1"/>
    <xf numFmtId="182" fontId="10" fillId="2" borderId="0" xfId="0" applyNumberFormat="1" applyFont="1" applyFill="1" applyBorder="1" applyAlignment="1" applyProtection="1">
      <protection locked="0"/>
    </xf>
    <xf numFmtId="182" fontId="28" fillId="2" borderId="0" xfId="0" applyNumberFormat="1" applyFont="1" applyFill="1" applyAlignment="1" applyProtection="1">
      <alignment vertical="center"/>
      <protection locked="0"/>
    </xf>
    <xf numFmtId="182" fontId="7" fillId="2" borderId="0" xfId="0" applyNumberFormat="1" applyFont="1" applyFill="1" applyAlignment="1" applyProtection="1">
      <alignment vertical="center"/>
      <protection locked="0"/>
    </xf>
    <xf numFmtId="182" fontId="2" fillId="2" borderId="0" xfId="5" applyNumberFormat="1" applyFont="1" applyFill="1" applyAlignment="1">
      <alignment vertical="center"/>
    </xf>
    <xf numFmtId="0" fontId="9" fillId="0" borderId="20" xfId="0" applyFont="1" applyFill="1" applyBorder="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0" fontId="9" fillId="0" borderId="9" xfId="6" applyNumberFormat="1" applyFont="1" applyFill="1" applyBorder="1" applyAlignment="1">
      <alignment horizontal="center" vertical="center"/>
    </xf>
    <xf numFmtId="0" fontId="9" fillId="0" borderId="21"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9" xfId="6"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215"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20" xfId="0" applyFont="1" applyFill="1" applyBorder="1" applyAlignment="1">
      <alignment horizontal="center" vertical="center"/>
    </xf>
    <xf numFmtId="180" fontId="15" fillId="2" borderId="4" xfId="2" applyNumberFormat="1" applyFont="1" applyFill="1" applyBorder="1" applyAlignment="1">
      <alignment horizontal="center" vertical="center" wrapText="1"/>
    </xf>
    <xf numFmtId="0" fontId="9" fillId="2" borderId="244" xfId="5" applyFont="1" applyFill="1" applyBorder="1" applyAlignment="1" applyProtection="1">
      <alignment vertical="center"/>
    </xf>
    <xf numFmtId="0" fontId="9" fillId="2" borderId="23" xfId="5" applyFont="1" applyFill="1" applyBorder="1" applyAlignment="1" applyProtection="1">
      <alignment vertical="center"/>
    </xf>
    <xf numFmtId="0" fontId="9" fillId="2" borderId="326" xfId="5" applyFont="1" applyFill="1" applyBorder="1" applyAlignment="1" applyProtection="1">
      <alignment vertical="center"/>
    </xf>
    <xf numFmtId="0" fontId="28" fillId="2" borderId="124" xfId="0" applyFont="1" applyFill="1" applyBorder="1" applyAlignment="1">
      <alignment horizontal="center" vertical="center"/>
    </xf>
    <xf numFmtId="0" fontId="29" fillId="2" borderId="119" xfId="0" applyFont="1" applyFill="1" applyBorder="1" applyAlignment="1">
      <alignment horizontal="center" vertical="center"/>
    </xf>
    <xf numFmtId="0" fontId="11" fillId="0" borderId="91" xfId="5" applyFont="1" applyFill="1" applyBorder="1" applyAlignment="1" applyProtection="1">
      <alignment vertical="center"/>
    </xf>
    <xf numFmtId="0" fontId="25" fillId="0" borderId="75" xfId="5" applyFont="1" applyFill="1" applyBorder="1" applyAlignment="1" applyProtection="1">
      <alignment horizontal="center" vertical="center"/>
    </xf>
    <xf numFmtId="0" fontId="25" fillId="0" borderId="76" xfId="5" applyFont="1" applyFill="1" applyBorder="1" applyAlignment="1" applyProtection="1">
      <alignment horizontal="center" vertical="center"/>
    </xf>
    <xf numFmtId="0" fontId="11" fillId="0" borderId="247" xfId="5" applyFont="1" applyFill="1" applyBorder="1" applyAlignment="1" applyProtection="1">
      <alignment horizontal="center" vertical="center"/>
    </xf>
    <xf numFmtId="0" fontId="11" fillId="0" borderId="248" xfId="5" applyFont="1" applyFill="1" applyBorder="1" applyAlignment="1" applyProtection="1">
      <alignment vertical="center"/>
    </xf>
    <xf numFmtId="0" fontId="9" fillId="0" borderId="110" xfId="5" applyFont="1" applyFill="1" applyBorder="1" applyAlignment="1" applyProtection="1">
      <alignment horizontal="center" vertical="center"/>
    </xf>
    <xf numFmtId="0" fontId="9" fillId="0" borderId="199" xfId="5" applyFont="1" applyFill="1" applyBorder="1" applyAlignment="1" applyProtection="1">
      <alignment vertical="center"/>
    </xf>
    <xf numFmtId="0" fontId="9" fillId="0" borderId="197" xfId="5" applyFont="1" applyFill="1" applyBorder="1" applyAlignment="1" applyProtection="1">
      <alignment vertical="center"/>
    </xf>
    <xf numFmtId="179" fontId="16" fillId="0" borderId="23" xfId="0" applyNumberFormat="1" applyFont="1" applyFill="1" applyBorder="1" applyAlignment="1" applyProtection="1">
      <alignment horizontal="left" vertical="center"/>
      <protection locked="0"/>
    </xf>
    <xf numFmtId="179" fontId="7" fillId="0" borderId="23" xfId="0" applyNumberFormat="1" applyFont="1" applyFill="1" applyBorder="1" applyProtection="1">
      <protection locked="0"/>
    </xf>
    <xf numFmtId="179" fontId="28" fillId="2" borderId="23" xfId="0" applyNumberFormat="1" applyFont="1" applyFill="1" applyBorder="1" applyAlignment="1" applyProtection="1">
      <alignment vertical="center"/>
      <protection locked="0"/>
    </xf>
    <xf numFmtId="0" fontId="24" fillId="0" borderId="150" xfId="5" applyFont="1" applyFill="1" applyBorder="1" applyAlignment="1" applyProtection="1">
      <alignment horizontal="center" vertical="center" shrinkToFit="1"/>
    </xf>
    <xf numFmtId="0" fontId="11" fillId="0" borderId="26" xfId="5" applyFont="1" applyFill="1" applyBorder="1" applyAlignment="1" applyProtection="1">
      <alignment vertical="center"/>
    </xf>
    <xf numFmtId="0" fontId="11" fillId="0" borderId="274" xfId="5" applyFont="1" applyFill="1" applyBorder="1" applyAlignment="1" applyProtection="1">
      <alignment vertical="center"/>
    </xf>
    <xf numFmtId="0" fontId="24" fillId="0" borderId="168" xfId="5" applyFont="1" applyFill="1" applyBorder="1" applyAlignment="1" applyProtection="1">
      <alignment horizontal="center" vertical="center" shrinkToFit="1"/>
    </xf>
    <xf numFmtId="183" fontId="15" fillId="0" borderId="10" xfId="0" applyNumberFormat="1" applyFont="1" applyBorder="1" applyAlignment="1">
      <alignment vertical="center"/>
    </xf>
    <xf numFmtId="180" fontId="15" fillId="0" borderId="10" xfId="0" applyNumberFormat="1" applyFont="1" applyBorder="1" applyAlignment="1">
      <alignment vertical="center"/>
    </xf>
    <xf numFmtId="180" fontId="15" fillId="0" borderId="116" xfId="0" applyNumberFormat="1" applyFont="1" applyBorder="1" applyAlignment="1">
      <alignment vertical="center"/>
    </xf>
    <xf numFmtId="0" fontId="15" fillId="0" borderId="77" xfId="0" applyFont="1" applyBorder="1" applyAlignment="1">
      <alignment horizontal="center" vertical="center"/>
    </xf>
    <xf numFmtId="0" fontId="15" fillId="0" borderId="18" xfId="0" applyFont="1" applyBorder="1" applyAlignment="1" applyProtection="1">
      <alignment vertical="center" wrapText="1"/>
    </xf>
    <xf numFmtId="0" fontId="15" fillId="0" borderId="193" xfId="0" applyFont="1" applyBorder="1" applyAlignment="1" applyProtection="1">
      <alignment vertical="center" wrapText="1"/>
    </xf>
    <xf numFmtId="0" fontId="1" fillId="0" borderId="0" xfId="9"/>
    <xf numFmtId="0" fontId="42" fillId="0" borderId="0" xfId="9" applyFont="1" applyAlignment="1">
      <alignment vertical="center"/>
    </xf>
    <xf numFmtId="0" fontId="43" fillId="0" borderId="0" xfId="9" applyFont="1" applyAlignment="1"/>
    <xf numFmtId="182" fontId="15" fillId="0" borderId="34" xfId="5" applyNumberFormat="1" applyFont="1" applyFill="1" applyBorder="1" applyAlignment="1" applyProtection="1">
      <alignment horizontal="right"/>
    </xf>
    <xf numFmtId="49" fontId="15" fillId="0" borderId="34" xfId="5" applyNumberFormat="1" applyFont="1" applyFill="1" applyBorder="1" applyAlignment="1" applyProtection="1">
      <alignment horizontal="right"/>
    </xf>
    <xf numFmtId="182" fontId="15" fillId="0" borderId="38" xfId="5" applyNumberFormat="1" applyFont="1" applyFill="1" applyBorder="1" applyAlignment="1" applyProtection="1">
      <alignment horizontal="right"/>
    </xf>
    <xf numFmtId="49" fontId="15" fillId="0" borderId="38" xfId="5" applyNumberFormat="1" applyFont="1" applyFill="1" applyBorder="1" applyAlignment="1" applyProtection="1">
      <alignment horizontal="right"/>
    </xf>
    <xf numFmtId="182" fontId="15" fillId="2" borderId="34" xfId="5" applyNumberFormat="1" applyFont="1" applyFill="1" applyBorder="1" applyAlignment="1" applyProtection="1">
      <alignment horizontal="right"/>
    </xf>
    <xf numFmtId="0" fontId="9" fillId="0" borderId="27" xfId="0" applyFont="1" applyFill="1" applyBorder="1" applyAlignment="1">
      <alignment horizontal="center" vertical="center"/>
    </xf>
    <xf numFmtId="0" fontId="9" fillId="0" borderId="17" xfId="0" applyFont="1" applyFill="1" applyBorder="1" applyAlignment="1">
      <alignment horizontal="center" vertical="center"/>
    </xf>
    <xf numFmtId="179" fontId="9" fillId="0" borderId="238" xfId="5" applyNumberFormat="1" applyFont="1" applyFill="1" applyBorder="1" applyAlignment="1">
      <alignment vertical="center"/>
    </xf>
    <xf numFmtId="179" fontId="9" fillId="0" borderId="96" xfId="5" applyNumberFormat="1" applyFont="1" applyFill="1" applyBorder="1" applyAlignment="1">
      <alignment vertical="center"/>
    </xf>
    <xf numFmtId="179" fontId="9" fillId="0" borderId="89" xfId="5" applyNumberFormat="1" applyFont="1" applyFill="1" applyBorder="1" applyAlignment="1">
      <alignment vertical="center"/>
    </xf>
    <xf numFmtId="179" fontId="9" fillId="0" borderId="97" xfId="5" applyNumberFormat="1" applyFont="1" applyFill="1" applyBorder="1" applyAlignment="1">
      <alignment vertical="center"/>
    </xf>
    <xf numFmtId="182" fontId="9" fillId="0" borderId="16" xfId="2" applyNumberFormat="1" applyFont="1" applyFill="1" applyBorder="1" applyAlignment="1" applyProtection="1">
      <alignment horizontal="right"/>
    </xf>
    <xf numFmtId="182" fontId="9" fillId="0" borderId="37" xfId="5" applyNumberFormat="1" applyFont="1" applyFill="1" applyBorder="1" applyAlignment="1" applyProtection="1">
      <alignment horizontal="right"/>
    </xf>
    <xf numFmtId="182" fontId="9" fillId="0" borderId="126" xfId="2" applyNumberFormat="1" applyFont="1" applyFill="1" applyBorder="1" applyAlignment="1" applyProtection="1">
      <alignment horizontal="right"/>
    </xf>
    <xf numFmtId="182" fontId="9" fillId="0" borderId="38" xfId="2" applyNumberFormat="1" applyFont="1" applyFill="1" applyBorder="1" applyAlignment="1" applyProtection="1">
      <alignment horizontal="right"/>
    </xf>
    <xf numFmtId="182" fontId="11" fillId="0" borderId="49" xfId="5" applyNumberFormat="1" applyFont="1" applyFill="1" applyBorder="1" applyAlignment="1" applyProtection="1">
      <alignment horizontal="right"/>
    </xf>
    <xf numFmtId="182" fontId="9" fillId="0" borderId="88" xfId="2" applyNumberFormat="1" applyFont="1" applyFill="1" applyBorder="1" applyAlignment="1" applyProtection="1">
      <alignment horizontal="right"/>
    </xf>
    <xf numFmtId="182" fontId="9" fillId="0" borderId="178" xfId="5" applyNumberFormat="1" applyFont="1" applyFill="1" applyBorder="1" applyAlignment="1" applyProtection="1">
      <alignment horizontal="right"/>
    </xf>
    <xf numFmtId="182" fontId="9" fillId="0" borderId="179" xfId="2" applyNumberFormat="1" applyFont="1" applyFill="1" applyBorder="1" applyAlignment="1" applyProtection="1">
      <alignment horizontal="right"/>
    </xf>
    <xf numFmtId="182" fontId="9" fillId="0" borderId="178" xfId="2" applyNumberFormat="1" applyFont="1" applyFill="1" applyBorder="1" applyAlignment="1" applyProtection="1">
      <alignment horizontal="right"/>
    </xf>
    <xf numFmtId="182" fontId="9" fillId="0" borderId="180" xfId="2" applyNumberFormat="1" applyFont="1" applyFill="1" applyBorder="1" applyAlignment="1" applyProtection="1">
      <alignment horizontal="right"/>
    </xf>
    <xf numFmtId="182" fontId="9" fillId="0" borderId="49" xfId="5" applyNumberFormat="1" applyFont="1" applyFill="1" applyBorder="1" applyAlignment="1" applyProtection="1">
      <alignment horizontal="right"/>
    </xf>
    <xf numFmtId="182" fontId="9" fillId="0" borderId="128" xfId="2" applyNumberFormat="1" applyFont="1" applyFill="1" applyBorder="1" applyAlignment="1" applyProtection="1">
      <alignment horizontal="right"/>
    </xf>
    <xf numFmtId="182" fontId="9" fillId="0" borderId="86" xfId="2" applyNumberFormat="1" applyFont="1" applyFill="1" applyBorder="1" applyAlignment="1" applyProtection="1">
      <alignment horizontal="right"/>
    </xf>
    <xf numFmtId="182" fontId="9" fillId="0" borderId="142" xfId="2" applyNumberFormat="1" applyFont="1" applyFill="1" applyBorder="1" applyAlignment="1" applyProtection="1">
      <alignment horizontal="right"/>
    </xf>
    <xf numFmtId="0" fontId="9" fillId="2" borderId="19" xfId="0" applyFont="1" applyFill="1" applyBorder="1" applyAlignment="1">
      <alignment horizontal="center" vertical="center"/>
    </xf>
    <xf numFmtId="177" fontId="9" fillId="0" borderId="247" xfId="5" applyNumberFormat="1" applyFont="1" applyFill="1" applyBorder="1" applyAlignment="1" applyProtection="1">
      <alignment horizontal="center" vertical="center"/>
    </xf>
    <xf numFmtId="177" fontId="9" fillId="0" borderId="248" xfId="5" applyNumberFormat="1" applyFont="1" applyFill="1" applyBorder="1" applyAlignment="1" applyProtection="1">
      <alignment vertical="center"/>
    </xf>
    <xf numFmtId="179" fontId="11" fillId="0" borderId="86" xfId="0" applyNumberFormat="1" applyFont="1" applyFill="1" applyBorder="1" applyAlignment="1" applyProtection="1">
      <alignment horizontal="center" vertical="center" wrapText="1"/>
      <protection locked="0"/>
    </xf>
    <xf numFmtId="184" fontId="15" fillId="2" borderId="69" xfId="0" applyNumberFormat="1" applyFont="1" applyFill="1" applyBorder="1" applyAlignment="1" applyProtection="1">
      <alignment horizontal="right"/>
      <protection locked="0"/>
    </xf>
    <xf numFmtId="184" fontId="15" fillId="2" borderId="46" xfId="5" applyNumberFormat="1" applyFont="1" applyFill="1" applyBorder="1" applyAlignment="1" applyProtection="1">
      <alignment horizontal="right"/>
    </xf>
    <xf numFmtId="184" fontId="15" fillId="2" borderId="284" xfId="5" applyNumberFormat="1" applyFont="1" applyFill="1" applyBorder="1" applyAlignment="1" applyProtection="1">
      <alignment horizontal="right"/>
    </xf>
    <xf numFmtId="184" fontId="15" fillId="2" borderId="101" xfId="5" applyNumberFormat="1" applyFont="1" applyFill="1" applyBorder="1" applyAlignment="1" applyProtection="1">
      <alignment horizontal="right"/>
    </xf>
    <xf numFmtId="184" fontId="15" fillId="0" borderId="207" xfId="5" applyNumberFormat="1" applyFont="1" applyFill="1" applyBorder="1" applyAlignment="1" applyProtection="1">
      <alignment horizontal="right"/>
    </xf>
    <xf numFmtId="184" fontId="15" fillId="2" borderId="285" xfId="5" applyNumberFormat="1" applyFont="1" applyFill="1" applyBorder="1" applyAlignment="1" applyProtection="1">
      <alignment horizontal="right"/>
    </xf>
    <xf numFmtId="177" fontId="24" fillId="2" borderId="284" xfId="5" applyNumberFormat="1" applyFont="1" applyFill="1" applyBorder="1" applyAlignment="1" applyProtection="1">
      <alignment horizontal="right"/>
    </xf>
    <xf numFmtId="184" fontId="24" fillId="2" borderId="46" xfId="5" applyNumberFormat="1" applyFont="1" applyFill="1" applyBorder="1" applyAlignment="1" applyProtection="1">
      <alignment horizontal="right"/>
    </xf>
    <xf numFmtId="177" fontId="24" fillId="2" borderId="46" xfId="5" applyNumberFormat="1" applyFont="1" applyFill="1" applyBorder="1" applyAlignment="1" applyProtection="1">
      <alignment horizontal="right"/>
    </xf>
    <xf numFmtId="180" fontId="24" fillId="2" borderId="46" xfId="5" applyNumberFormat="1" applyFont="1" applyFill="1" applyBorder="1" applyAlignment="1" applyProtection="1">
      <alignment horizontal="right"/>
    </xf>
    <xf numFmtId="180" fontId="24" fillId="2" borderId="48" xfId="5" applyNumberFormat="1" applyFont="1" applyFill="1" applyBorder="1" applyAlignment="1" applyProtection="1">
      <alignment horizontal="right"/>
    </xf>
    <xf numFmtId="184" fontId="15" fillId="2" borderId="27" xfId="0" applyNumberFormat="1" applyFont="1" applyFill="1" applyBorder="1" applyAlignment="1" applyProtection="1">
      <alignment horizontal="right"/>
      <protection locked="0"/>
    </xf>
    <xf numFmtId="184" fontId="15" fillId="2" borderId="21" xfId="5" applyNumberFormat="1" applyFont="1" applyFill="1" applyBorder="1" applyAlignment="1" applyProtection="1">
      <alignment horizontal="right"/>
    </xf>
    <xf numFmtId="184" fontId="15" fillId="2" borderId="74" xfId="5" applyNumberFormat="1" applyFont="1" applyFill="1" applyBorder="1" applyAlignment="1" applyProtection="1">
      <alignment horizontal="right"/>
    </xf>
    <xf numFmtId="184" fontId="15" fillId="2" borderId="89" xfId="5" applyNumberFormat="1" applyFont="1" applyFill="1" applyBorder="1" applyAlignment="1" applyProtection="1">
      <alignment horizontal="right"/>
    </xf>
    <xf numFmtId="184" fontId="15" fillId="0" borderId="90" xfId="5" applyNumberFormat="1" applyFont="1" applyFill="1" applyBorder="1" applyAlignment="1" applyProtection="1">
      <alignment horizontal="right"/>
    </xf>
    <xf numFmtId="184" fontId="15" fillId="2" borderId="91" xfId="5" applyNumberFormat="1" applyFont="1" applyFill="1" applyBorder="1" applyAlignment="1" applyProtection="1">
      <alignment horizontal="right"/>
    </xf>
    <xf numFmtId="177" fontId="24" fillId="2" borderId="74" xfId="5" applyNumberFormat="1" applyFont="1" applyFill="1" applyBorder="1" applyAlignment="1" applyProtection="1">
      <alignment horizontal="right"/>
    </xf>
    <xf numFmtId="184" fontId="24" fillId="2" borderId="21" xfId="5" applyNumberFormat="1" applyFont="1" applyFill="1" applyBorder="1" applyAlignment="1" applyProtection="1">
      <alignment horizontal="right"/>
    </xf>
    <xf numFmtId="177" fontId="24" fillId="2" borderId="21" xfId="5" applyNumberFormat="1" applyFont="1" applyFill="1" applyBorder="1" applyAlignment="1" applyProtection="1">
      <alignment horizontal="right"/>
    </xf>
    <xf numFmtId="180" fontId="24" fillId="2" borderId="21" xfId="5" applyNumberFormat="1" applyFont="1" applyFill="1" applyBorder="1" applyAlignment="1" applyProtection="1">
      <alignment horizontal="right"/>
    </xf>
    <xf numFmtId="180" fontId="24" fillId="2" borderId="56" xfId="5" applyNumberFormat="1" applyFont="1" applyFill="1" applyBorder="1" applyAlignment="1" applyProtection="1">
      <alignment horizontal="right"/>
    </xf>
    <xf numFmtId="184" fontId="15" fillId="0" borderId="251" xfId="0" applyNumberFormat="1" applyFont="1" applyFill="1" applyBorder="1" applyAlignment="1" applyProtection="1">
      <alignment horizontal="right"/>
      <protection locked="0"/>
    </xf>
    <xf numFmtId="184" fontId="15" fillId="0" borderId="159" xfId="0" applyNumberFormat="1" applyFont="1" applyFill="1" applyBorder="1" applyAlignment="1" applyProtection="1">
      <alignment horizontal="right"/>
      <protection locked="0"/>
    </xf>
    <xf numFmtId="184" fontId="15" fillId="0" borderId="252" xfId="0" applyNumberFormat="1" applyFont="1" applyFill="1" applyBorder="1" applyAlignment="1" applyProtection="1">
      <alignment horizontal="right"/>
      <protection locked="0"/>
    </xf>
    <xf numFmtId="184" fontId="15" fillId="0" borderId="269" xfId="0" applyNumberFormat="1" applyFont="1" applyFill="1" applyBorder="1" applyAlignment="1" applyProtection="1">
      <alignment horizontal="right"/>
      <protection locked="0"/>
    </xf>
    <xf numFmtId="184" fontId="15" fillId="0" borderId="253" xfId="0" applyNumberFormat="1" applyFont="1" applyFill="1" applyBorder="1" applyAlignment="1" applyProtection="1">
      <alignment horizontal="right"/>
      <protection locked="0"/>
    </xf>
    <xf numFmtId="177" fontId="24" fillId="0" borderId="278" xfId="0" applyNumberFormat="1" applyFont="1" applyFill="1" applyBorder="1" applyAlignment="1" applyProtection="1">
      <alignment horizontal="right"/>
      <protection locked="0"/>
    </xf>
    <xf numFmtId="184" fontId="24" fillId="0" borderId="159" xfId="0" applyNumberFormat="1" applyFont="1" applyFill="1" applyBorder="1" applyAlignment="1" applyProtection="1">
      <alignment horizontal="right"/>
      <protection locked="0"/>
    </xf>
    <xf numFmtId="177" fontId="24" fillId="0" borderId="159" xfId="0" applyNumberFormat="1" applyFont="1" applyFill="1" applyBorder="1" applyAlignment="1" applyProtection="1">
      <alignment horizontal="right"/>
      <protection locked="0"/>
    </xf>
    <xf numFmtId="177" fontId="15" fillId="0" borderId="159" xfId="0" applyNumberFormat="1" applyFont="1" applyFill="1" applyBorder="1" applyAlignment="1" applyProtection="1">
      <alignment horizontal="right"/>
      <protection locked="0"/>
    </xf>
    <xf numFmtId="180" fontId="24" fillId="0" borderId="159" xfId="0" applyNumberFormat="1" applyFont="1" applyFill="1" applyBorder="1" applyAlignment="1" applyProtection="1">
      <alignment horizontal="right"/>
      <protection locked="0"/>
    </xf>
    <xf numFmtId="184" fontId="15" fillId="0" borderId="142" xfId="0" applyNumberFormat="1" applyFont="1" applyFill="1" applyBorder="1" applyAlignment="1" applyProtection="1">
      <alignment horizontal="right"/>
      <protection locked="0"/>
    </xf>
    <xf numFmtId="184" fontId="15" fillId="0" borderId="32" xfId="0" applyNumberFormat="1" applyFont="1" applyFill="1" applyBorder="1" applyAlignment="1" applyProtection="1">
      <alignment horizontal="right"/>
      <protection locked="0"/>
    </xf>
    <xf numFmtId="184" fontId="15" fillId="0" borderId="33" xfId="5" applyNumberFormat="1" applyFont="1" applyFill="1" applyBorder="1" applyAlignment="1" applyProtection="1">
      <alignment horizontal="right"/>
    </xf>
    <xf numFmtId="184" fontId="15" fillId="0" borderId="96" xfId="5" applyNumberFormat="1" applyFont="1" applyFill="1" applyBorder="1" applyAlignment="1" applyProtection="1">
      <alignment horizontal="right"/>
    </xf>
    <xf numFmtId="184" fontId="15" fillId="0" borderId="134" xfId="5" applyNumberFormat="1" applyFont="1" applyFill="1" applyBorder="1" applyAlignment="1" applyProtection="1">
      <alignment horizontal="right"/>
    </xf>
    <xf numFmtId="184" fontId="15" fillId="0" borderId="109" xfId="5" applyNumberFormat="1" applyFont="1" applyFill="1" applyBorder="1" applyAlignment="1" applyProtection="1">
      <alignment horizontal="right"/>
    </xf>
    <xf numFmtId="177" fontId="24" fillId="0" borderId="272" xfId="5" applyNumberFormat="1" applyFont="1" applyFill="1" applyBorder="1" applyAlignment="1" applyProtection="1">
      <alignment horizontal="right"/>
    </xf>
    <xf numFmtId="184" fontId="24" fillId="0" borderId="33" xfId="5" applyNumberFormat="1" applyFont="1" applyFill="1" applyBorder="1" applyAlignment="1" applyProtection="1">
      <alignment horizontal="right"/>
    </xf>
    <xf numFmtId="177" fontId="24" fillId="0" borderId="33" xfId="5" applyNumberFormat="1" applyFont="1" applyFill="1" applyBorder="1" applyAlignment="1" applyProtection="1">
      <alignment horizontal="right"/>
    </xf>
    <xf numFmtId="180" fontId="24" fillId="0" borderId="33" xfId="5" applyNumberFormat="1" applyFont="1" applyFill="1" applyBorder="1" applyAlignment="1" applyProtection="1">
      <alignment horizontal="right"/>
    </xf>
    <xf numFmtId="180" fontId="24" fillId="0" borderId="68" xfId="5" applyNumberFormat="1" applyFont="1" applyFill="1" applyBorder="1" applyAlignment="1" applyProtection="1">
      <alignment horizontal="right"/>
    </xf>
    <xf numFmtId="184" fontId="15" fillId="0" borderId="34" xfId="0" applyNumberFormat="1" applyFont="1" applyFill="1" applyBorder="1" applyAlignment="1" applyProtection="1">
      <alignment horizontal="right"/>
      <protection locked="0"/>
    </xf>
    <xf numFmtId="184" fontId="15" fillId="0" borderId="21" xfId="5" applyNumberFormat="1" applyFont="1" applyFill="1" applyBorder="1" applyAlignment="1" applyProtection="1">
      <alignment horizontal="right"/>
    </xf>
    <xf numFmtId="184" fontId="15" fillId="0" borderId="89" xfId="5" applyNumberFormat="1" applyFont="1" applyFill="1" applyBorder="1" applyAlignment="1" applyProtection="1">
      <alignment horizontal="right"/>
    </xf>
    <xf numFmtId="184" fontId="15" fillId="0" borderId="91" xfId="5" applyNumberFormat="1" applyFont="1" applyFill="1" applyBorder="1" applyAlignment="1" applyProtection="1">
      <alignment horizontal="right"/>
    </xf>
    <xf numFmtId="177" fontId="24" fillId="0" borderId="74" xfId="5" applyNumberFormat="1" applyFont="1" applyFill="1" applyBorder="1" applyAlignment="1" applyProtection="1">
      <alignment horizontal="right"/>
    </xf>
    <xf numFmtId="184" fontId="24" fillId="0" borderId="21" xfId="5" applyNumberFormat="1" applyFont="1" applyFill="1" applyBorder="1" applyAlignment="1" applyProtection="1">
      <alignment horizontal="right"/>
    </xf>
    <xf numFmtId="177" fontId="24" fillId="0" borderId="21" xfId="5" applyNumberFormat="1" applyFont="1" applyFill="1" applyBorder="1" applyAlignment="1" applyProtection="1">
      <alignment horizontal="right"/>
    </xf>
    <xf numFmtId="180" fontId="24" fillId="0" borderId="21" xfId="5" applyNumberFormat="1" applyFont="1" applyFill="1" applyBorder="1" applyAlignment="1" applyProtection="1">
      <alignment horizontal="right"/>
    </xf>
    <xf numFmtId="180" fontId="24" fillId="0" borderId="56" xfId="5" applyNumberFormat="1" applyFont="1" applyFill="1" applyBorder="1" applyAlignment="1" applyProtection="1">
      <alignment horizontal="right"/>
    </xf>
    <xf numFmtId="184" fontId="15" fillId="0" borderId="50" xfId="0" applyNumberFormat="1" applyFont="1" applyFill="1" applyBorder="1" applyAlignment="1" applyProtection="1">
      <alignment horizontal="right"/>
      <protection locked="0"/>
    </xf>
    <xf numFmtId="184" fontId="15" fillId="0" borderId="255" xfId="5" applyNumberFormat="1" applyFont="1" applyFill="1" applyBorder="1" applyAlignment="1" applyProtection="1">
      <alignment horizontal="right"/>
    </xf>
    <xf numFmtId="184" fontId="15" fillId="0" borderId="263" xfId="5" applyNumberFormat="1" applyFont="1" applyFill="1" applyBorder="1" applyAlignment="1" applyProtection="1">
      <alignment horizontal="right"/>
    </xf>
    <xf numFmtId="184" fontId="15" fillId="0" borderId="270" xfId="5" applyNumberFormat="1" applyFont="1" applyFill="1" applyBorder="1" applyAlignment="1" applyProtection="1">
      <alignment horizontal="right"/>
    </xf>
    <xf numFmtId="184" fontId="15" fillId="0" borderId="138" xfId="5" applyNumberFormat="1" applyFont="1" applyFill="1" applyBorder="1" applyAlignment="1" applyProtection="1">
      <alignment horizontal="right"/>
    </xf>
    <xf numFmtId="184" fontId="15" fillId="0" borderId="257" xfId="5" applyNumberFormat="1" applyFont="1" applyFill="1" applyBorder="1" applyAlignment="1" applyProtection="1">
      <alignment horizontal="right"/>
    </xf>
    <xf numFmtId="177" fontId="24" fillId="0" borderId="374" xfId="5" applyNumberFormat="1" applyFont="1" applyFill="1" applyBorder="1" applyAlignment="1" applyProtection="1">
      <alignment horizontal="right"/>
    </xf>
    <xf numFmtId="184" fontId="24" fillId="0" borderId="255" xfId="5" applyNumberFormat="1" applyFont="1" applyFill="1" applyBorder="1" applyAlignment="1" applyProtection="1">
      <alignment horizontal="right"/>
    </xf>
    <xf numFmtId="177" fontId="24" fillId="0" borderId="255" xfId="5" applyNumberFormat="1" applyFont="1" applyFill="1" applyBorder="1" applyAlignment="1" applyProtection="1">
      <alignment horizontal="right"/>
    </xf>
    <xf numFmtId="180" fontId="24" fillId="0" borderId="255" xfId="5" applyNumberFormat="1" applyFont="1" applyFill="1" applyBorder="1" applyAlignment="1" applyProtection="1">
      <alignment horizontal="right"/>
    </xf>
    <xf numFmtId="180" fontId="24" fillId="0" borderId="258" xfId="5" applyNumberFormat="1" applyFont="1" applyFill="1" applyBorder="1" applyAlignment="1" applyProtection="1">
      <alignment horizontal="right"/>
    </xf>
    <xf numFmtId="184" fontId="15" fillId="0" borderId="39" xfId="0" applyNumberFormat="1" applyFont="1" applyFill="1" applyBorder="1" applyAlignment="1" applyProtection="1">
      <alignment horizontal="right"/>
      <protection locked="0"/>
    </xf>
    <xf numFmtId="184" fontId="15" fillId="0" borderId="22" xfId="0" applyNumberFormat="1" applyFont="1" applyFill="1" applyBorder="1" applyAlignment="1" applyProtection="1">
      <alignment horizontal="right"/>
      <protection locked="0"/>
    </xf>
    <xf numFmtId="184" fontId="15" fillId="0" borderId="99" xfId="0" applyNumberFormat="1" applyFont="1" applyFill="1" applyBorder="1" applyAlignment="1" applyProtection="1">
      <alignment horizontal="right"/>
      <protection locked="0"/>
    </xf>
    <xf numFmtId="184" fontId="15" fillId="0" borderId="232" xfId="0" applyNumberFormat="1" applyFont="1" applyFill="1" applyBorder="1" applyAlignment="1" applyProtection="1">
      <alignment horizontal="right"/>
      <protection locked="0"/>
    </xf>
    <xf numFmtId="184" fontId="15" fillId="0" borderId="164" xfId="0" applyNumberFormat="1" applyFont="1" applyFill="1" applyBorder="1" applyAlignment="1" applyProtection="1">
      <alignment horizontal="right"/>
      <protection locked="0"/>
    </xf>
    <xf numFmtId="177" fontId="15" fillId="0" borderId="164" xfId="0" applyNumberFormat="1" applyFont="1" applyFill="1" applyBorder="1" applyAlignment="1" applyProtection="1">
      <alignment horizontal="right"/>
      <protection locked="0"/>
    </xf>
    <xf numFmtId="177" fontId="15" fillId="0" borderId="39" xfId="0" applyNumberFormat="1" applyFont="1" applyFill="1" applyBorder="1" applyAlignment="1" applyProtection="1">
      <alignment horizontal="right"/>
      <protection locked="0"/>
    </xf>
    <xf numFmtId="184" fontId="15" fillId="0" borderId="67" xfId="0" applyNumberFormat="1" applyFont="1" applyFill="1" applyBorder="1" applyAlignment="1" applyProtection="1">
      <alignment horizontal="right"/>
      <protection locked="0"/>
    </xf>
    <xf numFmtId="184" fontId="15" fillId="0" borderId="38" xfId="0" applyNumberFormat="1" applyFont="1" applyFill="1" applyBorder="1" applyAlignment="1" applyProtection="1">
      <alignment horizontal="right"/>
      <protection locked="0"/>
    </xf>
    <xf numFmtId="184" fontId="15" fillId="0" borderId="37" xfId="5" applyNumberFormat="1" applyFont="1" applyFill="1" applyBorder="1" applyAlignment="1" applyProtection="1">
      <alignment horizontal="right"/>
    </xf>
    <xf numFmtId="184" fontId="15" fillId="0" borderId="16" xfId="0" applyNumberFormat="1" applyFont="1" applyFill="1" applyBorder="1" applyAlignment="1" applyProtection="1">
      <alignment horizontal="right"/>
      <protection locked="0"/>
    </xf>
    <xf numFmtId="184" fontId="15" fillId="0" borderId="28" xfId="5" applyNumberFormat="1" applyFont="1" applyFill="1" applyBorder="1" applyAlignment="1" applyProtection="1">
      <alignment horizontal="right"/>
    </xf>
    <xf numFmtId="184" fontId="15" fillId="0" borderId="203" xfId="5" applyNumberFormat="1" applyFont="1" applyFill="1" applyBorder="1" applyAlignment="1" applyProtection="1">
      <alignment horizontal="right"/>
    </xf>
    <xf numFmtId="184" fontId="15" fillId="0" borderId="208" xfId="5" applyNumberFormat="1" applyFont="1" applyFill="1" applyBorder="1" applyAlignment="1" applyProtection="1">
      <alignment horizontal="right"/>
    </xf>
    <xf numFmtId="184" fontId="15" fillId="0" borderId="160" xfId="0" applyNumberFormat="1" applyFont="1" applyFill="1" applyBorder="1" applyAlignment="1" applyProtection="1">
      <alignment horizontal="right"/>
      <protection locked="0"/>
    </xf>
    <xf numFmtId="184" fontId="15" fillId="0" borderId="259" xfId="0" applyNumberFormat="1" applyFont="1" applyFill="1" applyBorder="1" applyAlignment="1" applyProtection="1">
      <alignment horizontal="right"/>
      <protection locked="0"/>
    </xf>
    <xf numFmtId="184" fontId="15" fillId="0" borderId="264" xfId="0" applyNumberFormat="1" applyFont="1" applyFill="1" applyBorder="1" applyAlignment="1" applyProtection="1">
      <alignment horizontal="right"/>
      <protection locked="0"/>
    </xf>
    <xf numFmtId="184" fontId="15" fillId="0" borderId="271" xfId="0" applyNumberFormat="1" applyFont="1" applyFill="1" applyBorder="1" applyAlignment="1" applyProtection="1">
      <alignment horizontal="right"/>
      <protection locked="0"/>
    </xf>
    <xf numFmtId="184" fontId="15" fillId="0" borderId="273" xfId="0" applyNumberFormat="1" applyFont="1" applyFill="1" applyBorder="1" applyAlignment="1" applyProtection="1">
      <alignment horizontal="right"/>
      <protection locked="0"/>
    </xf>
    <xf numFmtId="177" fontId="15" fillId="0" borderId="273" xfId="0" applyNumberFormat="1" applyFont="1" applyFill="1" applyBorder="1" applyAlignment="1" applyProtection="1">
      <alignment horizontal="right"/>
      <protection locked="0"/>
    </xf>
    <xf numFmtId="177" fontId="15" fillId="0" borderId="259" xfId="0" applyNumberFormat="1" applyFont="1" applyFill="1" applyBorder="1" applyAlignment="1" applyProtection="1">
      <alignment horizontal="right"/>
      <protection locked="0"/>
    </xf>
    <xf numFmtId="184" fontId="24" fillId="0" borderId="259" xfId="0" applyNumberFormat="1" applyFont="1" applyFill="1" applyBorder="1" applyAlignment="1" applyProtection="1">
      <alignment horizontal="right"/>
      <protection locked="0"/>
    </xf>
    <xf numFmtId="184" fontId="15" fillId="0" borderId="165" xfId="0" applyNumberFormat="1" applyFont="1" applyFill="1" applyBorder="1" applyAlignment="1" applyProtection="1">
      <alignment horizontal="right"/>
      <protection locked="0"/>
    </xf>
    <xf numFmtId="184" fontId="15" fillId="0" borderId="53" xfId="0" applyNumberFormat="1" applyFont="1" applyFill="1" applyBorder="1" applyAlignment="1" applyProtection="1">
      <alignment horizontal="right"/>
      <protection locked="0"/>
    </xf>
    <xf numFmtId="184" fontId="15" fillId="0" borderId="51" xfId="5" applyNumberFormat="1" applyFont="1" applyFill="1" applyBorder="1" applyAlignment="1" applyProtection="1">
      <alignment horizontal="right"/>
    </xf>
    <xf numFmtId="184" fontId="15" fillId="0" borderId="94" xfId="5" applyNumberFormat="1" applyFont="1" applyFill="1" applyBorder="1" applyAlignment="1" applyProtection="1">
      <alignment horizontal="right"/>
    </xf>
    <xf numFmtId="184" fontId="15" fillId="0" borderId="98" xfId="5" applyNumberFormat="1" applyFont="1" applyFill="1" applyBorder="1" applyAlignment="1" applyProtection="1">
      <alignment horizontal="right"/>
    </xf>
    <xf numFmtId="177" fontId="24" fillId="0" borderId="208" xfId="5" applyNumberFormat="1" applyFont="1" applyFill="1" applyBorder="1" applyAlignment="1" applyProtection="1">
      <alignment horizontal="right"/>
    </xf>
    <xf numFmtId="184" fontId="24" fillId="0" borderId="37" xfId="5" applyNumberFormat="1" applyFont="1" applyFill="1" applyBorder="1" applyAlignment="1" applyProtection="1">
      <alignment horizontal="right"/>
    </xf>
    <xf numFmtId="177" fontId="24" fillId="0" borderId="37" xfId="5" applyNumberFormat="1" applyFont="1" applyFill="1" applyBorder="1" applyAlignment="1" applyProtection="1">
      <alignment horizontal="right"/>
    </xf>
    <xf numFmtId="180" fontId="24" fillId="0" borderId="37" xfId="5" applyNumberFormat="1" applyFont="1" applyFill="1" applyBorder="1" applyAlignment="1" applyProtection="1">
      <alignment horizontal="right"/>
    </xf>
    <xf numFmtId="180" fontId="24" fillId="0" borderId="49" xfId="5" applyNumberFormat="1" applyFont="1" applyFill="1" applyBorder="1" applyAlignment="1" applyProtection="1">
      <alignment horizontal="right"/>
    </xf>
    <xf numFmtId="184" fontId="15" fillId="0" borderId="272" xfId="5" applyNumberFormat="1" applyFont="1" applyFill="1" applyBorder="1" applyAlignment="1" applyProtection="1">
      <alignment horizontal="right"/>
    </xf>
    <xf numFmtId="184" fontId="15" fillId="0" borderId="74" xfId="5" applyNumberFormat="1" applyFont="1" applyFill="1" applyBorder="1" applyAlignment="1" applyProtection="1">
      <alignment horizontal="right"/>
    </xf>
    <xf numFmtId="184" fontId="15" fillId="0" borderId="26" xfId="0" applyNumberFormat="1" applyFont="1" applyFill="1" applyBorder="1" applyAlignment="1" applyProtection="1">
      <alignment horizontal="right"/>
      <protection locked="0"/>
    </xf>
    <xf numFmtId="184" fontId="15" fillId="0" borderId="29" xfId="5" applyNumberFormat="1" applyFont="1" applyFill="1" applyBorder="1" applyAlignment="1" applyProtection="1">
      <alignment horizontal="right"/>
    </xf>
    <xf numFmtId="177" fontId="15" fillId="0" borderId="375" xfId="0" applyNumberFormat="1" applyFont="1" applyFill="1" applyBorder="1" applyAlignment="1" applyProtection="1">
      <alignment horizontal="right"/>
      <protection locked="0"/>
    </xf>
    <xf numFmtId="177" fontId="15" fillId="0" borderId="160" xfId="0" applyNumberFormat="1" applyFont="1" applyFill="1" applyBorder="1" applyAlignment="1" applyProtection="1">
      <alignment horizontal="right"/>
      <protection locked="0"/>
    </xf>
    <xf numFmtId="184" fontId="15" fillId="2" borderId="34" xfId="0" applyNumberFormat="1" applyFont="1" applyFill="1" applyBorder="1" applyAlignment="1" applyProtection="1">
      <alignment horizontal="right"/>
      <protection locked="0"/>
    </xf>
    <xf numFmtId="184" fontId="15" fillId="2" borderId="20" xfId="5" applyNumberFormat="1" applyFont="1" applyFill="1" applyBorder="1" applyAlignment="1" applyProtection="1">
      <alignment horizontal="right"/>
    </xf>
    <xf numFmtId="183" fontId="15" fillId="2" borderId="286" xfId="0" applyNumberFormat="1" applyFont="1" applyFill="1" applyBorder="1" applyAlignment="1">
      <alignment horizontal="right"/>
    </xf>
    <xf numFmtId="183" fontId="15" fillId="2" borderId="44" xfId="0" applyNumberFormat="1" applyFont="1" applyFill="1" applyBorder="1" applyAlignment="1">
      <alignment horizontal="right"/>
    </xf>
    <xf numFmtId="183" fontId="15" fillId="2" borderId="33" xfId="5" applyNumberFormat="1" applyFont="1" applyFill="1" applyBorder="1" applyAlignment="1" applyProtection="1">
      <alignment horizontal="right"/>
    </xf>
    <xf numFmtId="184" fontId="15" fillId="2" borderId="33" xfId="5" applyNumberFormat="1" applyFont="1" applyFill="1" applyBorder="1" applyAlignment="1" applyProtection="1">
      <alignment horizontal="right"/>
    </xf>
    <xf numFmtId="184" fontId="15" fillId="2" borderId="96" xfId="5" applyNumberFormat="1" applyFont="1" applyFill="1" applyBorder="1" applyAlignment="1" applyProtection="1">
      <alignment horizontal="right"/>
    </xf>
    <xf numFmtId="184" fontId="15" fillId="2" borderId="139" xfId="5" applyNumberFormat="1" applyFont="1" applyFill="1" applyBorder="1" applyAlignment="1" applyProtection="1">
      <alignment horizontal="right"/>
    </xf>
    <xf numFmtId="177" fontId="24" fillId="2" borderId="272" xfId="5" applyNumberFormat="1" applyFont="1" applyFill="1" applyBorder="1" applyAlignment="1" applyProtection="1">
      <alignment horizontal="right"/>
    </xf>
    <xf numFmtId="184" fontId="24" fillId="2" borderId="33" xfId="5" applyNumberFormat="1" applyFont="1" applyFill="1" applyBorder="1" applyAlignment="1" applyProtection="1">
      <alignment horizontal="right"/>
    </xf>
    <xf numFmtId="177" fontId="24" fillId="2" borderId="33" xfId="5" applyNumberFormat="1" applyFont="1" applyFill="1" applyBorder="1" applyAlignment="1" applyProtection="1">
      <alignment horizontal="right"/>
    </xf>
    <xf numFmtId="180" fontId="24" fillId="2" borderId="33" xfId="5" applyNumberFormat="1" applyFont="1" applyFill="1" applyBorder="1" applyAlignment="1" applyProtection="1">
      <alignment horizontal="right"/>
    </xf>
    <xf numFmtId="180" fontId="24" fillId="2" borderId="68" xfId="5" applyNumberFormat="1" applyFont="1" applyFill="1" applyBorder="1" applyAlignment="1" applyProtection="1">
      <alignment horizontal="right"/>
    </xf>
    <xf numFmtId="184" fontId="15" fillId="2" borderId="34" xfId="5" applyNumberFormat="1" applyFont="1" applyFill="1" applyBorder="1" applyAlignment="1" applyProtection="1">
      <alignment horizontal="right"/>
    </xf>
    <xf numFmtId="183" fontId="15" fillId="2" borderId="115" xfId="0" applyNumberFormat="1" applyFont="1" applyFill="1" applyBorder="1" applyAlignment="1">
      <alignment horizontal="right"/>
    </xf>
    <xf numFmtId="183" fontId="15" fillId="2" borderId="21" xfId="5" applyNumberFormat="1" applyFont="1" applyFill="1" applyBorder="1" applyAlignment="1" applyProtection="1">
      <alignment horizontal="right"/>
    </xf>
    <xf numFmtId="184" fontId="15" fillId="2" borderId="162" xfId="0" applyNumberFormat="1" applyFont="1" applyFill="1" applyBorder="1" applyAlignment="1" applyProtection="1">
      <alignment horizontal="right"/>
      <protection locked="0"/>
    </xf>
    <xf numFmtId="184" fontId="15" fillId="3" borderId="34" xfId="0" applyNumberFormat="1" applyFont="1" applyFill="1" applyBorder="1" applyAlignment="1" applyProtection="1">
      <alignment horizontal="right"/>
      <protection locked="0"/>
    </xf>
    <xf numFmtId="184" fontId="15" fillId="3" borderId="34" xfId="5" applyNumberFormat="1" applyFont="1" applyFill="1" applyBorder="1" applyAlignment="1" applyProtection="1">
      <alignment horizontal="right"/>
    </xf>
    <xf numFmtId="183" fontId="15" fillId="3" borderId="21" xfId="5" applyNumberFormat="1" applyFont="1" applyFill="1" applyBorder="1" applyAlignment="1" applyProtection="1">
      <alignment horizontal="right"/>
    </xf>
    <xf numFmtId="184" fontId="15" fillId="3" borderId="162" xfId="5" applyNumberFormat="1" applyFont="1" applyFill="1" applyBorder="1" applyAlignment="1" applyProtection="1">
      <alignment horizontal="right"/>
    </xf>
    <xf numFmtId="184" fontId="15" fillId="3" borderId="89" xfId="5" applyNumberFormat="1" applyFont="1" applyFill="1" applyBorder="1" applyAlignment="1" applyProtection="1">
      <alignment horizontal="right"/>
    </xf>
    <xf numFmtId="184" fontId="15" fillId="3" borderId="162" xfId="0" applyNumberFormat="1" applyFont="1" applyFill="1" applyBorder="1" applyAlignment="1" applyProtection="1">
      <alignment horizontal="right"/>
      <protection locked="0"/>
    </xf>
    <xf numFmtId="184" fontId="15" fillId="3" borderId="21" xfId="5" applyNumberFormat="1" applyFont="1" applyFill="1" applyBorder="1" applyAlignment="1" applyProtection="1">
      <alignment horizontal="right"/>
    </xf>
    <xf numFmtId="177" fontId="24" fillId="3" borderId="74" xfId="5" applyNumberFormat="1" applyFont="1" applyFill="1" applyBorder="1" applyAlignment="1" applyProtection="1">
      <alignment horizontal="right"/>
    </xf>
    <xf numFmtId="177" fontId="24" fillId="3" borderId="21" xfId="5" applyNumberFormat="1" applyFont="1" applyFill="1" applyBorder="1" applyAlignment="1" applyProtection="1">
      <alignment horizontal="right"/>
    </xf>
    <xf numFmtId="184" fontId="24" fillId="3" borderId="21" xfId="5" applyNumberFormat="1" applyFont="1" applyFill="1" applyBorder="1" applyAlignment="1" applyProtection="1">
      <alignment horizontal="right"/>
    </xf>
    <xf numFmtId="180" fontId="24" fillId="3" borderId="21" xfId="5" applyNumberFormat="1" applyFont="1" applyFill="1" applyBorder="1" applyAlignment="1" applyProtection="1">
      <alignment horizontal="right"/>
    </xf>
    <xf numFmtId="180" fontId="24" fillId="3" borderId="56" xfId="5" applyNumberFormat="1" applyFont="1" applyFill="1" applyBorder="1" applyAlignment="1" applyProtection="1">
      <alignment horizontal="right"/>
    </xf>
    <xf numFmtId="180" fontId="15" fillId="3" borderId="64" xfId="0" applyNumberFormat="1" applyFont="1" applyFill="1" applyBorder="1" applyAlignment="1">
      <alignment horizontal="right"/>
    </xf>
    <xf numFmtId="180" fontId="15" fillId="3" borderId="115" xfId="0" applyNumberFormat="1" applyFont="1" applyFill="1" applyBorder="1" applyAlignment="1">
      <alignment horizontal="right"/>
    </xf>
    <xf numFmtId="184" fontId="15" fillId="2" borderId="50" xfId="0" applyNumberFormat="1" applyFont="1" applyFill="1" applyBorder="1" applyAlignment="1" applyProtection="1">
      <alignment horizontal="right"/>
      <protection locked="0"/>
    </xf>
    <xf numFmtId="184" fontId="15" fillId="2" borderId="50" xfId="5" applyNumberFormat="1" applyFont="1" applyFill="1" applyBorder="1" applyAlignment="1" applyProtection="1">
      <alignment horizontal="right"/>
    </xf>
    <xf numFmtId="183" fontId="15" fillId="2" borderId="255" xfId="5" applyNumberFormat="1" applyFont="1" applyFill="1" applyBorder="1" applyAlignment="1" applyProtection="1">
      <alignment horizontal="right"/>
    </xf>
    <xf numFmtId="180" fontId="15" fillId="2" borderId="287" xfId="0" applyNumberFormat="1" applyFont="1" applyFill="1" applyBorder="1" applyAlignment="1">
      <alignment horizontal="right"/>
    </xf>
    <xf numFmtId="184" fontId="15" fillId="2" borderId="255" xfId="5" applyNumberFormat="1" applyFont="1" applyFill="1" applyBorder="1" applyAlignment="1" applyProtection="1">
      <alignment horizontal="right"/>
    </xf>
    <xf numFmtId="184" fontId="15" fillId="2" borderId="263" xfId="5" applyNumberFormat="1" applyFont="1" applyFill="1" applyBorder="1" applyAlignment="1" applyProtection="1">
      <alignment horizontal="right"/>
    </xf>
    <xf numFmtId="184" fontId="15" fillId="2" borderId="256" xfId="0" applyNumberFormat="1" applyFont="1" applyFill="1" applyBorder="1" applyAlignment="1" applyProtection="1">
      <alignment horizontal="right"/>
      <protection locked="0"/>
    </xf>
    <xf numFmtId="177" fontId="24" fillId="2" borderId="374" xfId="5" applyNumberFormat="1" applyFont="1" applyFill="1" applyBorder="1" applyAlignment="1" applyProtection="1">
      <alignment horizontal="right"/>
    </xf>
    <xf numFmtId="184" fontId="24" fillId="2" borderId="255" xfId="5" applyNumberFormat="1" applyFont="1" applyFill="1" applyBorder="1" applyAlignment="1" applyProtection="1">
      <alignment horizontal="right"/>
    </xf>
    <xf numFmtId="177" fontId="24" fillId="2" borderId="255" xfId="5" applyNumberFormat="1" applyFont="1" applyFill="1" applyBorder="1" applyAlignment="1" applyProtection="1">
      <alignment horizontal="right"/>
    </xf>
    <xf numFmtId="180" fontId="24" fillId="2" borderId="255" xfId="5" applyNumberFormat="1" applyFont="1" applyFill="1" applyBorder="1" applyAlignment="1" applyProtection="1">
      <alignment horizontal="right"/>
    </xf>
    <xf numFmtId="180" fontId="24" fillId="2" borderId="258" xfId="5" applyNumberFormat="1" applyFont="1" applyFill="1" applyBorder="1" applyAlignment="1" applyProtection="1">
      <alignment horizontal="right"/>
    </xf>
    <xf numFmtId="184" fontId="15" fillId="2" borderId="72" xfId="0" applyNumberFormat="1" applyFont="1" applyFill="1" applyBorder="1" applyAlignment="1" applyProtection="1">
      <alignment horizontal="right"/>
      <protection locked="0"/>
    </xf>
    <xf numFmtId="184" fontId="15" fillId="2" borderId="51" xfId="0" applyNumberFormat="1" applyFont="1" applyFill="1" applyBorder="1" applyAlignment="1" applyProtection="1">
      <alignment horizontal="right"/>
      <protection locked="0"/>
    </xf>
    <xf numFmtId="180" fontId="24" fillId="2" borderId="159" xfId="0" applyNumberFormat="1" applyFont="1" applyFill="1" applyBorder="1" applyAlignment="1" applyProtection="1">
      <alignment horizontal="right"/>
      <protection locked="0"/>
    </xf>
    <xf numFmtId="184" fontId="15" fillId="2" borderId="159" xfId="0" applyNumberFormat="1" applyFont="1" applyFill="1" applyBorder="1" applyAlignment="1" applyProtection="1">
      <alignment horizontal="right"/>
      <protection locked="0"/>
    </xf>
    <xf numFmtId="180" fontId="24" fillId="2" borderId="252" xfId="0" applyNumberFormat="1" applyFont="1" applyFill="1" applyBorder="1" applyAlignment="1" applyProtection="1">
      <alignment horizontal="right"/>
      <protection locked="0"/>
    </xf>
    <xf numFmtId="184" fontId="15" fillId="2" borderId="296" xfId="0" applyNumberFormat="1" applyFont="1" applyFill="1" applyBorder="1" applyAlignment="1" applyProtection="1">
      <alignment horizontal="right"/>
      <protection locked="0"/>
    </xf>
    <xf numFmtId="177" fontId="24" fillId="2" borderId="278" xfId="0" applyNumberFormat="1" applyFont="1" applyFill="1" applyBorder="1" applyAlignment="1" applyProtection="1">
      <alignment horizontal="right"/>
      <protection locked="0"/>
    </xf>
    <xf numFmtId="184" fontId="24" fillId="2" borderId="159" xfId="0" applyNumberFormat="1" applyFont="1" applyFill="1" applyBorder="1" applyAlignment="1" applyProtection="1">
      <alignment horizontal="right"/>
      <protection locked="0"/>
    </xf>
    <xf numFmtId="177" fontId="24" fillId="2" borderId="159" xfId="0" applyNumberFormat="1" applyFont="1" applyFill="1" applyBorder="1" applyAlignment="1" applyProtection="1">
      <alignment horizontal="right"/>
      <protection locked="0"/>
    </xf>
    <xf numFmtId="180" fontId="24" fillId="2" borderId="142" xfId="0" applyNumberFormat="1" applyFont="1" applyFill="1" applyBorder="1" applyAlignment="1" applyProtection="1">
      <alignment horizontal="right"/>
      <protection locked="0"/>
    </xf>
    <xf numFmtId="184" fontId="15" fillId="0" borderId="0" xfId="0" applyNumberFormat="1" applyFont="1" applyFill="1" applyBorder="1" applyAlignment="1" applyProtection="1">
      <alignment horizontal="right"/>
      <protection locked="0"/>
    </xf>
    <xf numFmtId="177" fontId="24" fillId="0" borderId="0" xfId="0" applyNumberFormat="1" applyFont="1" applyFill="1" applyBorder="1" applyAlignment="1" applyProtection="1">
      <alignment horizontal="right"/>
      <protection locked="0"/>
    </xf>
    <xf numFmtId="184" fontId="24" fillId="0" borderId="0" xfId="0" applyNumberFormat="1" applyFont="1" applyFill="1" applyBorder="1" applyAlignment="1" applyProtection="1">
      <alignment horizontal="right"/>
      <protection locked="0"/>
    </xf>
    <xf numFmtId="180" fontId="24" fillId="0" borderId="23" xfId="0" applyNumberFormat="1" applyFont="1" applyFill="1" applyBorder="1" applyAlignment="1" applyProtection="1">
      <alignment horizontal="right"/>
      <protection locked="0"/>
    </xf>
    <xf numFmtId="184" fontId="15" fillId="0" borderId="47" xfId="0" applyNumberFormat="1" applyFont="1" applyFill="1" applyBorder="1" applyAlignment="1" applyProtection="1">
      <alignment horizontal="right"/>
      <protection locked="0"/>
    </xf>
    <xf numFmtId="184" fontId="15" fillId="0" borderId="46" xfId="5" applyNumberFormat="1" applyFont="1" applyFill="1" applyBorder="1" applyAlignment="1" applyProtection="1">
      <alignment horizontal="right"/>
    </xf>
    <xf numFmtId="184" fontId="15" fillId="0" borderId="284" xfId="5" applyNumberFormat="1" applyFont="1" applyFill="1" applyBorder="1" applyAlignment="1" applyProtection="1">
      <alignment horizontal="right"/>
    </xf>
    <xf numFmtId="184" fontId="15" fillId="0" borderId="101" xfId="5" applyNumberFormat="1" applyFont="1" applyFill="1" applyBorder="1" applyAlignment="1" applyProtection="1">
      <alignment horizontal="right"/>
    </xf>
    <xf numFmtId="184" fontId="15" fillId="0" borderId="237" xfId="5" applyNumberFormat="1" applyFont="1" applyFill="1" applyBorder="1" applyAlignment="1" applyProtection="1">
      <alignment horizontal="right"/>
    </xf>
    <xf numFmtId="177" fontId="24" fillId="0" borderId="284" xfId="5" applyNumberFormat="1" applyFont="1" applyFill="1" applyBorder="1" applyAlignment="1" applyProtection="1">
      <alignment horizontal="right"/>
    </xf>
    <xf numFmtId="184" fontId="24" fillId="0" borderId="46" xfId="5" applyNumberFormat="1" applyFont="1" applyFill="1" applyBorder="1" applyAlignment="1" applyProtection="1">
      <alignment horizontal="right"/>
    </xf>
    <xf numFmtId="177" fontId="24" fillId="0" borderId="46" xfId="5" applyNumberFormat="1" applyFont="1" applyFill="1" applyBorder="1" applyAlignment="1" applyProtection="1">
      <alignment horizontal="right"/>
    </xf>
    <xf numFmtId="180" fontId="15" fillId="0" borderId="46" xfId="5" applyNumberFormat="1" applyFont="1" applyFill="1" applyBorder="1" applyAlignment="1" applyProtection="1">
      <alignment horizontal="right"/>
    </xf>
    <xf numFmtId="184" fontId="15" fillId="0" borderId="162" xfId="5" applyNumberFormat="1" applyFont="1" applyFill="1" applyBorder="1" applyAlignment="1" applyProtection="1">
      <alignment horizontal="right"/>
    </xf>
    <xf numFmtId="184" fontId="15" fillId="0" borderId="374" xfId="5" applyNumberFormat="1" applyFont="1" applyFill="1" applyBorder="1" applyAlignment="1" applyProtection="1">
      <alignment horizontal="right"/>
    </xf>
    <xf numFmtId="184" fontId="15" fillId="0" borderId="256" xfId="5" applyNumberFormat="1" applyFont="1" applyFill="1" applyBorder="1" applyAlignment="1" applyProtection="1">
      <alignment horizontal="right"/>
    </xf>
    <xf numFmtId="184" fontId="15" fillId="0" borderId="52" xfId="0" applyNumberFormat="1" applyFont="1" applyFill="1" applyBorder="1" applyAlignment="1" applyProtection="1">
      <alignment horizontal="right"/>
      <protection locked="0"/>
    </xf>
    <xf numFmtId="184" fontId="15" fillId="0" borderId="248" xfId="0" applyNumberFormat="1" applyFont="1" applyFill="1" applyBorder="1" applyAlignment="1" applyProtection="1">
      <alignment horizontal="right"/>
      <protection locked="0"/>
    </xf>
    <xf numFmtId="184" fontId="15" fillId="0" borderId="76" xfId="0" applyNumberFormat="1" applyFont="1" applyFill="1" applyBorder="1" applyAlignment="1" applyProtection="1">
      <alignment horizontal="right"/>
      <protection locked="0"/>
    </xf>
    <xf numFmtId="184" fontId="15" fillId="0" borderId="220" xfId="0" applyNumberFormat="1" applyFont="1" applyFill="1" applyBorder="1" applyAlignment="1" applyProtection="1">
      <alignment horizontal="right"/>
      <protection locked="0"/>
    </xf>
    <xf numFmtId="184" fontId="15" fillId="0" borderId="239" xfId="0" applyNumberFormat="1" applyFont="1" applyFill="1" applyBorder="1" applyAlignment="1" applyProtection="1">
      <alignment horizontal="right"/>
      <protection locked="0"/>
    </xf>
    <xf numFmtId="177" fontId="24" fillId="0" borderId="248" xfId="0" applyNumberFormat="1" applyFont="1" applyFill="1" applyBorder="1" applyAlignment="1" applyProtection="1">
      <alignment horizontal="right"/>
      <protection locked="0"/>
    </xf>
    <xf numFmtId="184" fontId="24" fillId="0" borderId="52" xfId="0" applyNumberFormat="1" applyFont="1" applyFill="1" applyBorder="1" applyAlignment="1" applyProtection="1">
      <alignment horizontal="right"/>
      <protection locked="0"/>
    </xf>
    <xf numFmtId="177" fontId="24" fillId="0" borderId="52" xfId="0" applyNumberFormat="1" applyFont="1" applyFill="1" applyBorder="1" applyAlignment="1" applyProtection="1">
      <alignment horizontal="right"/>
      <protection locked="0"/>
    </xf>
    <xf numFmtId="177" fontId="15" fillId="0" borderId="52" xfId="0" applyNumberFormat="1" applyFont="1" applyFill="1" applyBorder="1" applyAlignment="1" applyProtection="1">
      <alignment horizontal="right"/>
      <protection locked="0"/>
    </xf>
    <xf numFmtId="184" fontId="15" fillId="0" borderId="110" xfId="0" applyNumberFormat="1" applyFont="1" applyFill="1" applyBorder="1" applyAlignment="1" applyProtection="1">
      <alignment horizontal="right"/>
      <protection locked="0"/>
    </xf>
    <xf numFmtId="184" fontId="15" fillId="2" borderId="32" xfId="0" applyNumberFormat="1" applyFont="1" applyFill="1" applyBorder="1" applyAlignment="1" applyProtection="1">
      <alignment horizontal="right"/>
      <protection locked="0"/>
    </xf>
    <xf numFmtId="184" fontId="15" fillId="2" borderId="272" xfId="5" applyNumberFormat="1" applyFont="1" applyFill="1" applyBorder="1" applyAlignment="1" applyProtection="1">
      <alignment horizontal="right"/>
    </xf>
    <xf numFmtId="184" fontId="15" fillId="2" borderId="32" xfId="5" applyNumberFormat="1" applyFont="1" applyFill="1" applyBorder="1" applyAlignment="1" applyProtection="1">
      <alignment horizontal="right"/>
    </xf>
    <xf numFmtId="184" fontId="15" fillId="2" borderId="162" xfId="5" applyNumberFormat="1" applyFont="1" applyFill="1" applyBorder="1" applyAlignment="1" applyProtection="1">
      <alignment horizontal="right"/>
    </xf>
    <xf numFmtId="184" fontId="15" fillId="2" borderId="26" xfId="0" applyNumberFormat="1" applyFont="1" applyFill="1" applyBorder="1" applyAlignment="1" applyProtection="1">
      <alignment horizontal="right"/>
      <protection locked="0"/>
    </xf>
    <xf numFmtId="184" fontId="15" fillId="2" borderId="29" xfId="5" applyNumberFormat="1" applyFont="1" applyFill="1" applyBorder="1" applyAlignment="1" applyProtection="1">
      <alignment horizontal="right"/>
    </xf>
    <xf numFmtId="184" fontId="15" fillId="2" borderId="160" xfId="0" applyNumberFormat="1" applyFont="1" applyFill="1" applyBorder="1" applyAlignment="1" applyProtection="1">
      <alignment horizontal="right"/>
      <protection locked="0"/>
    </xf>
    <xf numFmtId="184" fontId="24" fillId="2" borderId="160" xfId="0" applyNumberFormat="1" applyFont="1" applyFill="1" applyBorder="1" applyAlignment="1" applyProtection="1">
      <alignment horizontal="right"/>
      <protection locked="0"/>
    </xf>
    <xf numFmtId="184" fontId="24" fillId="2" borderId="259" xfId="0" applyNumberFormat="1" applyFont="1" applyFill="1" applyBorder="1" applyAlignment="1" applyProtection="1">
      <alignment horizontal="right"/>
      <protection locked="0"/>
    </xf>
    <xf numFmtId="184" fontId="24" fillId="2" borderId="375" xfId="0" applyNumberFormat="1" applyFont="1" applyFill="1" applyBorder="1" applyAlignment="1" applyProtection="1">
      <alignment horizontal="right"/>
      <protection locked="0"/>
    </xf>
    <xf numFmtId="184" fontId="15" fillId="2" borderId="264" xfId="0" applyNumberFormat="1" applyFont="1" applyFill="1" applyBorder="1" applyAlignment="1" applyProtection="1">
      <alignment horizontal="right"/>
      <protection locked="0"/>
    </xf>
    <xf numFmtId="184" fontId="15" fillId="2" borderId="375" xfId="0" applyNumberFormat="1" applyFont="1" applyFill="1" applyBorder="1" applyAlignment="1" applyProtection="1">
      <alignment horizontal="right"/>
      <protection locked="0"/>
    </xf>
    <xf numFmtId="184" fontId="24" fillId="2" borderId="264" xfId="0" applyNumberFormat="1" applyFont="1" applyFill="1" applyBorder="1" applyAlignment="1" applyProtection="1">
      <alignment horizontal="right"/>
      <protection locked="0"/>
    </xf>
    <xf numFmtId="177" fontId="24" fillId="2" borderId="375" xfId="0" applyNumberFormat="1" applyFont="1" applyFill="1" applyBorder="1" applyAlignment="1" applyProtection="1">
      <alignment horizontal="right"/>
      <protection locked="0"/>
    </xf>
    <xf numFmtId="177" fontId="24" fillId="2" borderId="160" xfId="0" applyNumberFormat="1" applyFont="1" applyFill="1" applyBorder="1" applyAlignment="1" applyProtection="1">
      <alignment horizontal="right"/>
      <protection locked="0"/>
    </xf>
    <xf numFmtId="184" fontId="24" fillId="2" borderId="165" xfId="0" applyNumberFormat="1" applyFont="1" applyFill="1" applyBorder="1" applyAlignment="1" applyProtection="1">
      <alignment horizontal="right"/>
      <protection locked="0"/>
    </xf>
    <xf numFmtId="184" fontId="15" fillId="0" borderId="139" xfId="5" applyNumberFormat="1" applyFont="1" applyFill="1" applyBorder="1" applyAlignment="1" applyProtection="1">
      <alignment horizontal="right"/>
    </xf>
    <xf numFmtId="184" fontId="24" fillId="0" borderId="50" xfId="0" applyNumberFormat="1" applyFont="1" applyFill="1" applyBorder="1" applyAlignment="1" applyProtection="1">
      <alignment horizontal="right"/>
      <protection locked="0"/>
    </xf>
    <xf numFmtId="184" fontId="15" fillId="0" borderId="240" xfId="0" applyNumberFormat="1" applyFont="1" applyFill="1" applyBorder="1" applyAlignment="1" applyProtection="1">
      <alignment horizontal="right"/>
      <protection locked="0"/>
    </xf>
    <xf numFmtId="177" fontId="24" fillId="0" borderId="240" xfId="0" applyNumberFormat="1" applyFont="1" applyFill="1" applyBorder="1" applyAlignment="1" applyProtection="1">
      <alignment horizontal="right"/>
      <protection locked="0"/>
    </xf>
    <xf numFmtId="184" fontId="24" fillId="0" borderId="22" xfId="0" applyNumberFormat="1" applyFont="1" applyFill="1" applyBorder="1" applyAlignment="1" applyProtection="1">
      <alignment horizontal="right"/>
      <protection locked="0"/>
    </xf>
    <xf numFmtId="177" fontId="24" fillId="0" borderId="22" xfId="0" applyNumberFormat="1" applyFont="1" applyFill="1" applyBorder="1" applyAlignment="1" applyProtection="1">
      <alignment horizontal="right"/>
      <protection locked="0"/>
    </xf>
    <xf numFmtId="180" fontId="24" fillId="0" borderId="46" xfId="5" applyNumberFormat="1" applyFont="1" applyFill="1" applyBorder="1" applyAlignment="1" applyProtection="1">
      <alignment horizontal="right"/>
    </xf>
    <xf numFmtId="180" fontId="24" fillId="0" borderId="48" xfId="5" applyNumberFormat="1" applyFont="1" applyFill="1" applyBorder="1" applyAlignment="1" applyProtection="1">
      <alignment horizontal="right"/>
    </xf>
    <xf numFmtId="177" fontId="15" fillId="0" borderId="22" xfId="0" applyNumberFormat="1" applyFont="1" applyFill="1" applyBorder="1" applyAlignment="1" applyProtection="1">
      <alignment horizontal="right"/>
      <protection locked="0"/>
    </xf>
    <xf numFmtId="184" fontId="15" fillId="0" borderId="32" xfId="5" applyNumberFormat="1" applyFont="1" applyFill="1" applyBorder="1" applyAlignment="1" applyProtection="1">
      <alignment horizontal="right"/>
    </xf>
    <xf numFmtId="184" fontId="15" fillId="0" borderId="34" xfId="5" applyNumberFormat="1" applyFont="1" applyFill="1" applyBorder="1" applyAlignment="1" applyProtection="1">
      <alignment horizontal="right"/>
    </xf>
    <xf numFmtId="184" fontId="15" fillId="0" borderId="375" xfId="0" applyNumberFormat="1" applyFont="1" applyFill="1" applyBorder="1" applyAlignment="1" applyProtection="1">
      <alignment horizontal="right"/>
      <protection locked="0"/>
    </xf>
    <xf numFmtId="177" fontId="24" fillId="0" borderId="375" xfId="0" applyNumberFormat="1" applyFont="1" applyFill="1" applyBorder="1" applyAlignment="1" applyProtection="1">
      <alignment horizontal="right"/>
      <protection locked="0"/>
    </xf>
    <xf numFmtId="184" fontId="24" fillId="0" borderId="160" xfId="0" applyNumberFormat="1" applyFont="1" applyFill="1" applyBorder="1" applyAlignment="1" applyProtection="1">
      <alignment horizontal="right"/>
      <protection locked="0"/>
    </xf>
    <xf numFmtId="177" fontId="24" fillId="0" borderId="160" xfId="0" applyNumberFormat="1" applyFont="1" applyFill="1" applyBorder="1" applyAlignment="1" applyProtection="1">
      <alignment horizontal="right"/>
      <protection locked="0"/>
    </xf>
    <xf numFmtId="177" fontId="15" fillId="2" borderId="272" xfId="5" applyNumberFormat="1" applyFont="1" applyFill="1" applyBorder="1" applyAlignment="1" applyProtection="1">
      <alignment horizontal="right"/>
    </xf>
    <xf numFmtId="177" fontId="15" fillId="2" borderId="33" xfId="5" applyNumberFormat="1" applyFont="1" applyFill="1" applyBorder="1" applyAlignment="1" applyProtection="1">
      <alignment horizontal="right"/>
    </xf>
    <xf numFmtId="180" fontId="15" fillId="2" borderId="33" xfId="5" applyNumberFormat="1" applyFont="1" applyFill="1" applyBorder="1" applyAlignment="1" applyProtection="1">
      <alignment horizontal="right"/>
    </xf>
    <xf numFmtId="180" fontId="15" fillId="2" borderId="68" xfId="5" applyNumberFormat="1" applyFont="1" applyFill="1" applyBorder="1" applyAlignment="1" applyProtection="1">
      <alignment horizontal="right"/>
    </xf>
    <xf numFmtId="177" fontId="15" fillId="2" borderId="74" xfId="5" applyNumberFormat="1" applyFont="1" applyFill="1" applyBorder="1" applyAlignment="1" applyProtection="1">
      <alignment horizontal="right"/>
    </xf>
    <xf numFmtId="177" fontId="15" fillId="2" borderId="21" xfId="5" applyNumberFormat="1" applyFont="1" applyFill="1" applyBorder="1" applyAlignment="1" applyProtection="1">
      <alignment horizontal="right"/>
    </xf>
    <xf numFmtId="180" fontId="15" fillId="2" borderId="21" xfId="5" applyNumberFormat="1" applyFont="1" applyFill="1" applyBorder="1" applyAlignment="1" applyProtection="1">
      <alignment horizontal="right"/>
    </xf>
    <xf numFmtId="180" fontId="15" fillId="2" borderId="56" xfId="5" applyNumberFormat="1" applyFont="1" applyFill="1" applyBorder="1" applyAlignment="1" applyProtection="1">
      <alignment horizontal="right"/>
    </xf>
    <xf numFmtId="184" fontId="15" fillId="2" borderId="374" xfId="5" applyNumberFormat="1" applyFont="1" applyFill="1" applyBorder="1" applyAlignment="1" applyProtection="1">
      <alignment horizontal="right"/>
    </xf>
    <xf numFmtId="184" fontId="15" fillId="2" borderId="39" xfId="0" applyNumberFormat="1" applyFont="1" applyFill="1" applyBorder="1" applyAlignment="1" applyProtection="1">
      <alignment horizontal="right"/>
      <protection locked="0"/>
    </xf>
    <xf numFmtId="184" fontId="15" fillId="2" borderId="22" xfId="0" applyNumberFormat="1" applyFont="1" applyFill="1" applyBorder="1" applyAlignment="1" applyProtection="1">
      <alignment horizontal="right"/>
      <protection locked="0"/>
    </xf>
    <xf numFmtId="184" fontId="15" fillId="2" borderId="164" xfId="0" applyNumberFormat="1" applyFont="1" applyFill="1" applyBorder="1" applyAlignment="1" applyProtection="1">
      <alignment horizontal="right"/>
      <protection locked="0"/>
    </xf>
    <xf numFmtId="184" fontId="15" fillId="2" borderId="99" xfId="0" applyNumberFormat="1" applyFont="1" applyFill="1" applyBorder="1" applyAlignment="1" applyProtection="1">
      <alignment horizontal="right"/>
      <protection locked="0"/>
    </xf>
    <xf numFmtId="177" fontId="15" fillId="2" borderId="164" xfId="0" applyNumberFormat="1" applyFont="1" applyFill="1" applyBorder="1" applyAlignment="1" applyProtection="1">
      <alignment horizontal="right"/>
      <protection locked="0"/>
    </xf>
    <xf numFmtId="177" fontId="15" fillId="2" borderId="39" xfId="0" applyNumberFormat="1" applyFont="1" applyFill="1" applyBorder="1" applyAlignment="1" applyProtection="1">
      <alignment horizontal="right"/>
      <protection locked="0"/>
    </xf>
    <xf numFmtId="184" fontId="15" fillId="2" borderId="67" xfId="0" applyNumberFormat="1" applyFont="1" applyFill="1" applyBorder="1" applyAlignment="1" applyProtection="1">
      <alignment horizontal="right"/>
      <protection locked="0"/>
    </xf>
    <xf numFmtId="184" fontId="14" fillId="0" borderId="162" xfId="5" applyNumberFormat="1" applyFont="1" applyFill="1" applyBorder="1" applyAlignment="1" applyProtection="1">
      <alignment horizontal="right"/>
    </xf>
    <xf numFmtId="184" fontId="24" fillId="0" borderId="29" xfId="5" applyNumberFormat="1" applyFont="1" applyFill="1" applyBorder="1" applyAlignment="1" applyProtection="1">
      <alignment horizontal="right"/>
    </xf>
    <xf numFmtId="176" fontId="15" fillId="0" borderId="9" xfId="5" applyNumberFormat="1" applyFont="1" applyFill="1" applyBorder="1" applyAlignment="1">
      <alignment horizontal="right"/>
    </xf>
    <xf numFmtId="184" fontId="15" fillId="0" borderId="210" xfId="5" applyNumberFormat="1" applyFont="1" applyFill="1" applyBorder="1" applyAlignment="1" applyProtection="1">
      <alignment horizontal="right"/>
    </xf>
    <xf numFmtId="184" fontId="15" fillId="0" borderId="132" xfId="0" applyNumberFormat="1" applyFont="1" applyFill="1" applyBorder="1" applyAlignment="1" applyProtection="1">
      <alignment horizontal="right"/>
      <protection locked="0"/>
    </xf>
    <xf numFmtId="184" fontId="15" fillId="0" borderId="133" xfId="0" applyNumberFormat="1" applyFont="1" applyFill="1" applyBorder="1" applyAlignment="1" applyProtection="1">
      <alignment horizontal="right"/>
      <protection locked="0"/>
    </xf>
    <xf numFmtId="184" fontId="15" fillId="0" borderId="267" xfId="0" applyNumberFormat="1" applyFont="1" applyFill="1" applyBorder="1" applyAlignment="1" applyProtection="1">
      <alignment horizontal="right"/>
      <protection locked="0"/>
    </xf>
    <xf numFmtId="184" fontId="15" fillId="0" borderId="265" xfId="0" applyNumberFormat="1" applyFont="1" applyFill="1" applyBorder="1" applyAlignment="1" applyProtection="1">
      <alignment horizontal="right"/>
      <protection locked="0"/>
    </xf>
    <xf numFmtId="184" fontId="15" fillId="0" borderId="187" xfId="0" applyNumberFormat="1" applyFont="1" applyFill="1" applyBorder="1" applyAlignment="1" applyProtection="1">
      <alignment horizontal="right"/>
      <protection locked="0"/>
    </xf>
    <xf numFmtId="177" fontId="24" fillId="0" borderId="383" xfId="0" applyNumberFormat="1" applyFont="1" applyFill="1" applyBorder="1" applyAlignment="1" applyProtection="1">
      <alignment horizontal="right"/>
      <protection locked="0"/>
    </xf>
    <xf numFmtId="184" fontId="24" fillId="0" borderId="133" xfId="0" applyNumberFormat="1" applyFont="1" applyFill="1" applyBorder="1" applyAlignment="1" applyProtection="1">
      <alignment horizontal="right"/>
      <protection locked="0"/>
    </xf>
    <xf numFmtId="177" fontId="24" fillId="0" borderId="133" xfId="0" applyNumberFormat="1" applyFont="1" applyFill="1" applyBorder="1" applyAlignment="1" applyProtection="1">
      <alignment horizontal="right"/>
      <protection locked="0"/>
    </xf>
    <xf numFmtId="180" fontId="24" fillId="0" borderId="133" xfId="0" applyNumberFormat="1" applyFont="1" applyFill="1" applyBorder="1" applyAlignment="1" applyProtection="1">
      <alignment horizontal="right"/>
      <protection locked="0"/>
    </xf>
    <xf numFmtId="184" fontId="15" fillId="0" borderId="166" xfId="0" applyNumberFormat="1" applyFont="1" applyFill="1" applyBorder="1" applyAlignment="1" applyProtection="1">
      <alignment horizontal="right"/>
      <protection locked="0"/>
    </xf>
    <xf numFmtId="184" fontId="15" fillId="0" borderId="120" xfId="0" applyNumberFormat="1" applyFont="1" applyFill="1" applyBorder="1" applyAlignment="1" applyProtection="1">
      <alignment horizontal="right"/>
      <protection locked="0"/>
    </xf>
    <xf numFmtId="184" fontId="15" fillId="0" borderId="122" xfId="5" applyNumberFormat="1" applyFont="1" applyFill="1" applyBorder="1" applyAlignment="1" applyProtection="1">
      <alignment horizontal="right"/>
    </xf>
    <xf numFmtId="184" fontId="15" fillId="0" borderId="373" xfId="5" applyNumberFormat="1" applyFont="1" applyFill="1" applyBorder="1" applyAlignment="1" applyProtection="1">
      <alignment horizontal="right"/>
    </xf>
    <xf numFmtId="184" fontId="15" fillId="0" borderId="266" xfId="5" applyNumberFormat="1" applyFont="1" applyFill="1" applyBorder="1" applyAlignment="1" applyProtection="1">
      <alignment horizontal="right"/>
    </xf>
    <xf numFmtId="184" fontId="15" fillId="0" borderId="84" xfId="5" applyNumberFormat="1" applyFont="1" applyFill="1" applyBorder="1" applyAlignment="1" applyProtection="1">
      <alignment horizontal="right"/>
    </xf>
    <xf numFmtId="184" fontId="15" fillId="0" borderId="268" xfId="5" applyNumberFormat="1" applyFont="1" applyFill="1" applyBorder="1" applyAlignment="1" applyProtection="1">
      <alignment horizontal="right"/>
    </xf>
    <xf numFmtId="177" fontId="24" fillId="0" borderId="373" xfId="5" applyNumberFormat="1" applyFont="1" applyFill="1" applyBorder="1" applyAlignment="1" applyProtection="1">
      <alignment horizontal="right"/>
    </xf>
    <xf numFmtId="184" fontId="24" fillId="0" borderId="122" xfId="5" applyNumberFormat="1" applyFont="1" applyFill="1" applyBorder="1" applyAlignment="1" applyProtection="1">
      <alignment horizontal="right"/>
    </xf>
    <xf numFmtId="177" fontId="24" fillId="0" borderId="122" xfId="5" applyNumberFormat="1" applyFont="1" applyFill="1" applyBorder="1" applyAlignment="1" applyProtection="1">
      <alignment horizontal="right"/>
    </xf>
    <xf numFmtId="180" fontId="24" fillId="0" borderId="122" xfId="5" applyNumberFormat="1" applyFont="1" applyFill="1" applyBorder="1" applyAlignment="1" applyProtection="1">
      <alignment horizontal="right"/>
    </xf>
    <xf numFmtId="180" fontId="24" fillId="0" borderId="143" xfId="5" applyNumberFormat="1" applyFont="1" applyFill="1" applyBorder="1" applyAlignment="1" applyProtection="1">
      <alignment horizontal="right"/>
    </xf>
    <xf numFmtId="184" fontId="15" fillId="0" borderId="60" xfId="0" applyNumberFormat="1" applyFont="1" applyFill="1" applyBorder="1" applyAlignment="1" applyProtection="1">
      <alignment horizontal="right"/>
      <protection locked="0"/>
    </xf>
    <xf numFmtId="184" fontId="15" fillId="0" borderId="249" xfId="0" applyNumberFormat="1" applyFont="1" applyFill="1" applyBorder="1" applyAlignment="1" applyProtection="1">
      <alignment horizontal="right"/>
      <protection locked="0"/>
    </xf>
    <xf numFmtId="184" fontId="15" fillId="0" borderId="241" xfId="0" applyNumberFormat="1" applyFont="1" applyFill="1" applyBorder="1" applyAlignment="1" applyProtection="1">
      <alignment horizontal="right"/>
      <protection locked="0"/>
    </xf>
    <xf numFmtId="184" fontId="15" fillId="0" borderId="238" xfId="0" applyNumberFormat="1" applyFont="1" applyFill="1" applyBorder="1" applyAlignment="1" applyProtection="1">
      <alignment horizontal="right"/>
      <protection locked="0"/>
    </xf>
    <xf numFmtId="177" fontId="24" fillId="0" borderId="239" xfId="0" applyNumberFormat="1" applyFont="1" applyFill="1" applyBorder="1" applyAlignment="1" applyProtection="1">
      <alignment horizontal="right"/>
      <protection locked="0"/>
    </xf>
    <xf numFmtId="184" fontId="24" fillId="0" borderId="53" xfId="0" applyNumberFormat="1" applyFont="1" applyFill="1" applyBorder="1" applyAlignment="1" applyProtection="1">
      <alignment horizontal="right"/>
      <protection locked="0"/>
    </xf>
    <xf numFmtId="177" fontId="24" fillId="0" borderId="53" xfId="0" applyNumberFormat="1" applyFont="1" applyFill="1" applyBorder="1" applyAlignment="1" applyProtection="1">
      <alignment horizontal="right"/>
      <protection locked="0"/>
    </xf>
    <xf numFmtId="184" fontId="24" fillId="0" borderId="16" xfId="0" applyNumberFormat="1" applyFont="1" applyFill="1" applyBorder="1" applyAlignment="1" applyProtection="1">
      <alignment horizontal="right"/>
      <protection locked="0"/>
    </xf>
    <xf numFmtId="177" fontId="24" fillId="0" borderId="16" xfId="0" applyNumberFormat="1" applyFont="1" applyFill="1" applyBorder="1" applyAlignment="1" applyProtection="1">
      <alignment horizontal="right"/>
      <protection locked="0"/>
    </xf>
    <xf numFmtId="184" fontId="24" fillId="0" borderId="71" xfId="0" applyNumberFormat="1" applyFont="1" applyFill="1" applyBorder="1" applyAlignment="1" applyProtection="1">
      <alignment horizontal="right"/>
      <protection locked="0"/>
    </xf>
    <xf numFmtId="184" fontId="15" fillId="0" borderId="33" xfId="0" applyNumberFormat="1" applyFont="1" applyFill="1" applyBorder="1" applyAlignment="1" applyProtection="1">
      <alignment horizontal="right"/>
      <protection locked="0"/>
    </xf>
    <xf numFmtId="184" fontId="15" fillId="0" borderId="139" xfId="0" applyNumberFormat="1" applyFont="1" applyFill="1" applyBorder="1" applyAlignment="1" applyProtection="1">
      <alignment horizontal="right"/>
      <protection locked="0"/>
    </xf>
    <xf numFmtId="184" fontId="15" fillId="0" borderId="96" xfId="0" applyNumberFormat="1" applyFont="1" applyFill="1" applyBorder="1" applyAlignment="1" applyProtection="1">
      <alignment horizontal="right"/>
      <protection locked="0"/>
    </xf>
    <xf numFmtId="184" fontId="15" fillId="0" borderId="134" xfId="0" applyNumberFormat="1" applyFont="1" applyFill="1" applyBorder="1" applyAlignment="1" applyProtection="1">
      <alignment horizontal="right"/>
      <protection locked="0"/>
    </xf>
    <xf numFmtId="184" fontId="15" fillId="0" borderId="272" xfId="0" applyNumberFormat="1" applyFont="1" applyFill="1" applyBorder="1" applyAlignment="1" applyProtection="1">
      <alignment horizontal="right"/>
      <protection locked="0"/>
    </xf>
    <xf numFmtId="177" fontId="24" fillId="0" borderId="139" xfId="0" applyNumberFormat="1" applyFont="1" applyFill="1" applyBorder="1" applyAlignment="1" applyProtection="1">
      <alignment horizontal="right"/>
      <protection locked="0"/>
    </xf>
    <xf numFmtId="184" fontId="24" fillId="0" borderId="32" xfId="0" applyNumberFormat="1" applyFont="1" applyFill="1" applyBorder="1" applyAlignment="1" applyProtection="1">
      <alignment horizontal="right"/>
      <protection locked="0"/>
    </xf>
    <xf numFmtId="177" fontId="24" fillId="0" borderId="32" xfId="0" applyNumberFormat="1" applyFont="1" applyFill="1" applyBorder="1" applyAlignment="1" applyProtection="1">
      <alignment horizontal="right"/>
      <protection locked="0"/>
    </xf>
    <xf numFmtId="184" fontId="24" fillId="0" borderId="33" xfId="0" applyNumberFormat="1" applyFont="1" applyFill="1" applyBorder="1" applyAlignment="1" applyProtection="1">
      <alignment horizontal="right"/>
      <protection locked="0"/>
    </xf>
    <xf numFmtId="177" fontId="24" fillId="0" borderId="33" xfId="0" applyNumberFormat="1" applyFont="1" applyFill="1" applyBorder="1" applyAlignment="1" applyProtection="1">
      <alignment horizontal="right"/>
      <protection locked="0"/>
    </xf>
    <xf numFmtId="184" fontId="15" fillId="0" borderId="68" xfId="0" applyNumberFormat="1" applyFont="1" applyFill="1" applyBorder="1" applyAlignment="1" applyProtection="1">
      <alignment horizontal="right"/>
      <protection locked="0"/>
    </xf>
    <xf numFmtId="184" fontId="15" fillId="0" borderId="21" xfId="0" applyNumberFormat="1" applyFont="1" applyFill="1" applyBorder="1" applyAlignment="1" applyProtection="1">
      <alignment horizontal="right"/>
      <protection locked="0"/>
    </xf>
    <xf numFmtId="184" fontId="24" fillId="0" borderId="21" xfId="0" applyNumberFormat="1" applyFont="1" applyFill="1" applyBorder="1" applyAlignment="1" applyProtection="1">
      <alignment horizontal="right"/>
      <protection locked="0"/>
    </xf>
    <xf numFmtId="184" fontId="15" fillId="0" borderId="74" xfId="0" applyNumberFormat="1" applyFont="1" applyFill="1" applyBorder="1" applyAlignment="1" applyProtection="1">
      <alignment horizontal="right"/>
      <protection locked="0"/>
    </xf>
    <xf numFmtId="184" fontId="24" fillId="0" borderId="89" xfId="0" applyNumberFormat="1" applyFont="1" applyFill="1" applyBorder="1" applyAlignment="1" applyProtection="1">
      <alignment horizontal="right"/>
      <protection locked="0"/>
    </xf>
    <xf numFmtId="184" fontId="15" fillId="0" borderId="90" xfId="0" applyNumberFormat="1" applyFont="1" applyFill="1" applyBorder="1" applyAlignment="1" applyProtection="1">
      <alignment horizontal="right"/>
      <protection locked="0"/>
    </xf>
    <xf numFmtId="184" fontId="24" fillId="0" borderId="74" xfId="0" applyNumberFormat="1" applyFont="1" applyFill="1" applyBorder="1" applyAlignment="1" applyProtection="1">
      <alignment horizontal="right"/>
      <protection locked="0"/>
    </xf>
    <xf numFmtId="177" fontId="24" fillId="0" borderId="162" xfId="0" applyNumberFormat="1" applyFont="1" applyFill="1" applyBorder="1" applyAlignment="1" applyProtection="1">
      <alignment horizontal="right"/>
      <protection locked="0"/>
    </xf>
    <xf numFmtId="184" fontId="24" fillId="0" borderId="34" xfId="0" applyNumberFormat="1" applyFont="1" applyFill="1" applyBorder="1" applyAlignment="1" applyProtection="1">
      <alignment horizontal="right"/>
      <protection locked="0"/>
    </xf>
    <xf numFmtId="177" fontId="24" fillId="0" borderId="34" xfId="0" applyNumberFormat="1" applyFont="1" applyFill="1" applyBorder="1" applyAlignment="1" applyProtection="1">
      <alignment horizontal="right"/>
      <protection locked="0"/>
    </xf>
    <xf numFmtId="177" fontId="24" fillId="0" borderId="21" xfId="0" applyNumberFormat="1" applyFont="1" applyFill="1" applyBorder="1" applyAlignment="1" applyProtection="1">
      <alignment horizontal="right"/>
      <protection locked="0"/>
    </xf>
    <xf numFmtId="184" fontId="24" fillId="0" borderId="56" xfId="0" applyNumberFormat="1" applyFont="1" applyFill="1" applyBorder="1" applyAlignment="1" applyProtection="1">
      <alignment horizontal="right"/>
      <protection locked="0"/>
    </xf>
    <xf numFmtId="184" fontId="15" fillId="0" borderId="36" xfId="0" applyNumberFormat="1" applyFont="1" applyFill="1" applyBorder="1" applyAlignment="1" applyProtection="1">
      <alignment horizontal="right"/>
      <protection locked="0"/>
    </xf>
    <xf numFmtId="184" fontId="15" fillId="0" borderId="35" xfId="0" applyNumberFormat="1" applyFont="1" applyFill="1" applyBorder="1" applyAlignment="1" applyProtection="1">
      <alignment horizontal="right"/>
      <protection locked="0"/>
    </xf>
    <xf numFmtId="184" fontId="15" fillId="0" borderId="200" xfId="0" applyNumberFormat="1" applyFont="1" applyFill="1" applyBorder="1" applyAlignment="1" applyProtection="1">
      <alignment horizontal="right"/>
      <protection locked="0"/>
    </xf>
    <xf numFmtId="184" fontId="15" fillId="0" borderId="97" xfId="0" applyNumberFormat="1" applyFont="1" applyFill="1" applyBorder="1" applyAlignment="1" applyProtection="1">
      <alignment horizontal="right"/>
      <protection locked="0"/>
    </xf>
    <xf numFmtId="177" fontId="24" fillId="0" borderId="163" xfId="0" applyNumberFormat="1" applyFont="1" applyFill="1" applyBorder="1" applyAlignment="1" applyProtection="1">
      <alignment horizontal="right"/>
      <protection locked="0"/>
    </xf>
    <xf numFmtId="184" fontId="24" fillId="0" borderId="35" xfId="0" applyNumberFormat="1" applyFont="1" applyFill="1" applyBorder="1" applyAlignment="1" applyProtection="1">
      <alignment horizontal="right"/>
      <protection locked="0"/>
    </xf>
    <xf numFmtId="177" fontId="24" fillId="0" borderId="35" xfId="0" applyNumberFormat="1" applyFont="1" applyFill="1" applyBorder="1" applyAlignment="1" applyProtection="1">
      <alignment horizontal="right"/>
      <protection locked="0"/>
    </xf>
    <xf numFmtId="184" fontId="24" fillId="0" borderId="36" xfId="0" applyNumberFormat="1" applyFont="1" applyFill="1" applyBorder="1" applyAlignment="1" applyProtection="1">
      <alignment horizontal="right"/>
      <protection locked="0"/>
    </xf>
    <xf numFmtId="177" fontId="24" fillId="0" borderId="36" xfId="0" applyNumberFormat="1" applyFont="1" applyFill="1" applyBorder="1" applyAlignment="1" applyProtection="1">
      <alignment horizontal="right"/>
      <protection locked="0"/>
    </xf>
    <xf numFmtId="184" fontId="24" fillId="0" borderId="103" xfId="0" applyNumberFormat="1" applyFont="1" applyFill="1" applyBorder="1" applyAlignment="1" applyProtection="1">
      <alignment horizontal="right"/>
      <protection locked="0"/>
    </xf>
    <xf numFmtId="184" fontId="24" fillId="0" borderId="96" xfId="0" applyNumberFormat="1" applyFont="1" applyFill="1" applyBorder="1" applyAlignment="1" applyProtection="1">
      <alignment horizontal="right"/>
      <protection locked="0"/>
    </xf>
    <xf numFmtId="184" fontId="24" fillId="0" borderId="68" xfId="0" applyNumberFormat="1" applyFont="1" applyFill="1" applyBorder="1" applyAlignment="1" applyProtection="1">
      <alignment horizontal="right"/>
      <protection locked="0"/>
    </xf>
    <xf numFmtId="184" fontId="15" fillId="0" borderId="89" xfId="0" applyNumberFormat="1" applyFont="1" applyFill="1" applyBorder="1" applyAlignment="1" applyProtection="1">
      <alignment horizontal="right"/>
      <protection locked="0"/>
    </xf>
    <xf numFmtId="180" fontId="24" fillId="0" borderId="21" xfId="0" applyNumberFormat="1" applyFont="1" applyFill="1" applyBorder="1" applyAlignment="1" applyProtection="1">
      <alignment horizontal="right"/>
      <protection locked="0"/>
    </xf>
    <xf numFmtId="184" fontId="15" fillId="0" borderId="56" xfId="0" applyNumberFormat="1" applyFont="1" applyFill="1" applyBorder="1" applyAlignment="1" applyProtection="1">
      <alignment horizontal="right"/>
      <protection locked="0"/>
    </xf>
    <xf numFmtId="184" fontId="15" fillId="0" borderId="204" xfId="0" applyNumberFormat="1" applyFont="1" applyFill="1" applyBorder="1" applyAlignment="1" applyProtection="1">
      <alignment horizontal="right"/>
      <protection locked="0"/>
    </xf>
    <xf numFmtId="177" fontId="15" fillId="0" borderId="21" xfId="0" applyNumberFormat="1" applyFont="1" applyFill="1" applyBorder="1" applyAlignment="1" applyProtection="1">
      <alignment horizontal="right"/>
      <protection locked="0"/>
    </xf>
    <xf numFmtId="184" fontId="15" fillId="0" borderId="29" xfId="0" applyNumberFormat="1" applyFont="1" applyFill="1" applyBorder="1" applyAlignment="1" applyProtection="1">
      <alignment horizontal="right"/>
      <protection locked="0"/>
    </xf>
    <xf numFmtId="184" fontId="15" fillId="0" borderId="93" xfId="0" applyNumberFormat="1" applyFont="1" applyFill="1" applyBorder="1" applyAlignment="1" applyProtection="1">
      <alignment horizontal="right"/>
      <protection locked="0"/>
    </xf>
    <xf numFmtId="184" fontId="15" fillId="0" borderId="210" xfId="0" applyNumberFormat="1" applyFont="1" applyFill="1" applyBorder="1" applyAlignment="1" applyProtection="1">
      <alignment horizontal="right"/>
      <protection locked="0"/>
    </xf>
    <xf numFmtId="184" fontId="15" fillId="0" borderId="250" xfId="0" applyNumberFormat="1" applyFont="1" applyFill="1" applyBorder="1" applyAlignment="1" applyProtection="1">
      <alignment horizontal="right"/>
      <protection locked="0"/>
    </xf>
    <xf numFmtId="177" fontId="24" fillId="0" borderId="234" xfId="0" applyNumberFormat="1" applyFont="1" applyFill="1" applyBorder="1" applyAlignment="1" applyProtection="1">
      <alignment horizontal="right"/>
      <protection locked="0"/>
    </xf>
    <xf numFmtId="184" fontId="24" fillId="0" borderId="26" xfId="0" applyNumberFormat="1" applyFont="1" applyFill="1" applyBorder="1" applyAlignment="1" applyProtection="1">
      <alignment horizontal="right"/>
      <protection locked="0"/>
    </xf>
    <xf numFmtId="177" fontId="15" fillId="0" borderId="29" xfId="0" applyNumberFormat="1" applyFont="1" applyFill="1" applyBorder="1" applyAlignment="1" applyProtection="1">
      <alignment horizontal="right"/>
      <protection locked="0"/>
    </xf>
    <xf numFmtId="184" fontId="15" fillId="0" borderId="113" xfId="0" applyNumberFormat="1" applyFont="1" applyFill="1" applyBorder="1" applyAlignment="1" applyProtection="1">
      <alignment horizontal="right"/>
      <protection locked="0"/>
    </xf>
    <xf numFmtId="182" fontId="24" fillId="0" borderId="52" xfId="0" applyNumberFormat="1" applyFont="1" applyFill="1" applyBorder="1" applyAlignment="1" applyProtection="1">
      <alignment horizontal="right"/>
      <protection locked="0"/>
    </xf>
    <xf numFmtId="182" fontId="24" fillId="0" borderId="53" xfId="0" applyNumberFormat="1" applyFont="1" applyFill="1" applyBorder="1" applyAlignment="1" applyProtection="1">
      <alignment horizontal="right"/>
      <protection locked="0"/>
    </xf>
    <xf numFmtId="182" fontId="24" fillId="0" borderId="60" xfId="0" applyNumberFormat="1" applyFont="1" applyFill="1" applyBorder="1" applyAlignment="1" applyProtection="1">
      <alignment horizontal="right"/>
      <protection locked="0"/>
    </xf>
    <xf numFmtId="182" fontId="24" fillId="0" borderId="238" xfId="0" applyNumberFormat="1" applyFont="1" applyFill="1" applyBorder="1" applyAlignment="1" applyProtection="1">
      <alignment horizontal="right"/>
      <protection locked="0"/>
    </xf>
    <xf numFmtId="182" fontId="24" fillId="0" borderId="358" xfId="0" applyNumberFormat="1" applyFont="1" applyFill="1" applyBorder="1" applyAlignment="1" applyProtection="1">
      <alignment horizontal="right"/>
      <protection locked="0"/>
    </xf>
    <xf numFmtId="182" fontId="24" fillId="0" borderId="16" xfId="0" applyNumberFormat="1" applyFont="1" applyFill="1" applyBorder="1" applyAlignment="1" applyProtection="1">
      <alignment horizontal="right"/>
      <protection locked="0"/>
    </xf>
    <xf numFmtId="182" fontId="24" fillId="0" borderId="30" xfId="0" applyNumberFormat="1" applyFont="1" applyFill="1" applyBorder="1" applyAlignment="1" applyProtection="1">
      <alignment horizontal="right"/>
      <protection locked="0"/>
    </xf>
    <xf numFmtId="182" fontId="24" fillId="0" borderId="71" xfId="0" applyNumberFormat="1" applyFont="1" applyFill="1" applyBorder="1" applyAlignment="1" applyProtection="1">
      <alignment horizontal="right"/>
      <protection locked="0"/>
    </xf>
    <xf numFmtId="182" fontId="24" fillId="0" borderId="33" xfId="0" applyNumberFormat="1" applyFont="1" applyFill="1" applyBorder="1" applyAlignment="1" applyProtection="1">
      <alignment horizontal="right"/>
      <protection locked="0"/>
    </xf>
    <xf numFmtId="182" fontId="24" fillId="0" borderId="32" xfId="0" applyNumberFormat="1" applyFont="1" applyFill="1" applyBorder="1" applyAlignment="1" applyProtection="1">
      <alignment horizontal="right"/>
      <protection locked="0"/>
    </xf>
    <xf numFmtId="182" fontId="24" fillId="0" borderId="96" xfId="0" applyNumberFormat="1" applyFont="1" applyFill="1" applyBorder="1" applyAlignment="1" applyProtection="1">
      <alignment horizontal="right"/>
      <protection locked="0"/>
    </xf>
    <xf numFmtId="182" fontId="24" fillId="0" borderId="139" xfId="0" applyNumberFormat="1" applyFont="1" applyFill="1" applyBorder="1" applyAlignment="1" applyProtection="1">
      <alignment horizontal="right"/>
      <protection locked="0"/>
    </xf>
    <xf numFmtId="182" fontId="24" fillId="0" borderId="68" xfId="0" applyNumberFormat="1" applyFont="1" applyFill="1" applyBorder="1" applyAlignment="1" applyProtection="1">
      <alignment horizontal="right"/>
      <protection locked="0"/>
    </xf>
    <xf numFmtId="182" fontId="24" fillId="0" borderId="21" xfId="0" applyNumberFormat="1" applyFont="1" applyFill="1" applyBorder="1" applyAlignment="1" applyProtection="1">
      <alignment horizontal="right"/>
      <protection locked="0"/>
    </xf>
    <xf numFmtId="182" fontId="24" fillId="0" borderId="34" xfId="0" applyNumberFormat="1" applyFont="1" applyFill="1" applyBorder="1" applyAlignment="1" applyProtection="1">
      <alignment horizontal="right"/>
      <protection locked="0"/>
    </xf>
    <xf numFmtId="182" fontId="24" fillId="0" borderId="89" xfId="0" applyNumberFormat="1" applyFont="1" applyFill="1" applyBorder="1" applyAlignment="1" applyProtection="1">
      <alignment horizontal="right"/>
      <protection locked="0"/>
    </xf>
    <xf numFmtId="182" fontId="24" fillId="0" borderId="162" xfId="0" applyNumberFormat="1" applyFont="1" applyFill="1" applyBorder="1" applyAlignment="1" applyProtection="1">
      <alignment horizontal="right"/>
      <protection locked="0"/>
    </xf>
    <xf numFmtId="182" fontId="24" fillId="0" borderId="56" xfId="0" applyNumberFormat="1" applyFont="1" applyFill="1" applyBorder="1" applyAlignment="1" applyProtection="1">
      <alignment horizontal="right"/>
      <protection locked="0"/>
    </xf>
    <xf numFmtId="182" fontId="24" fillId="0" borderId="36" xfId="0" applyNumberFormat="1" applyFont="1" applyFill="1" applyBorder="1" applyAlignment="1" applyProtection="1">
      <alignment horizontal="right"/>
      <protection locked="0"/>
    </xf>
    <xf numFmtId="182" fontId="24" fillId="0" borderId="35" xfId="0" applyNumberFormat="1" applyFont="1" applyFill="1" applyBorder="1" applyAlignment="1" applyProtection="1">
      <alignment horizontal="right"/>
      <protection locked="0"/>
    </xf>
    <xf numFmtId="182" fontId="24" fillId="0" borderId="97" xfId="0" applyNumberFormat="1" applyFont="1" applyFill="1" applyBorder="1" applyAlignment="1" applyProtection="1">
      <alignment horizontal="right"/>
      <protection locked="0"/>
    </xf>
    <xf numFmtId="182" fontId="24" fillId="0" borderId="163" xfId="0" applyNumberFormat="1" applyFont="1" applyFill="1" applyBorder="1" applyAlignment="1" applyProtection="1">
      <alignment horizontal="right"/>
      <protection locked="0"/>
    </xf>
    <xf numFmtId="182" fontId="24" fillId="0" borderId="103" xfId="0" applyNumberFormat="1" applyFont="1" applyFill="1" applyBorder="1" applyAlignment="1" applyProtection="1">
      <alignment horizontal="right"/>
      <protection locked="0"/>
    </xf>
    <xf numFmtId="182" fontId="24" fillId="2" borderId="32" xfId="5" applyNumberFormat="1" applyFont="1" applyFill="1" applyBorder="1" applyAlignment="1" applyProtection="1">
      <alignment horizontal="right"/>
    </xf>
    <xf numFmtId="182" fontId="24" fillId="2" borderId="96" xfId="5" applyNumberFormat="1" applyFont="1" applyFill="1" applyBorder="1" applyAlignment="1" applyProtection="1">
      <alignment horizontal="right"/>
    </xf>
    <xf numFmtId="182" fontId="24" fillId="2" borderId="139" xfId="5" applyNumberFormat="1" applyFont="1" applyFill="1" applyBorder="1" applyAlignment="1" applyProtection="1">
      <alignment horizontal="right"/>
    </xf>
    <xf numFmtId="182" fontId="24" fillId="2" borderId="68" xfId="5" applyNumberFormat="1" applyFont="1" applyFill="1" applyBorder="1" applyAlignment="1" applyProtection="1">
      <alignment horizontal="right"/>
    </xf>
    <xf numFmtId="182" fontId="24" fillId="2" borderId="34" xfId="5" applyNumberFormat="1" applyFont="1" applyFill="1" applyBorder="1" applyAlignment="1" applyProtection="1">
      <alignment horizontal="right"/>
    </xf>
    <xf numFmtId="182" fontId="24" fillId="2" borderId="37" xfId="5" applyNumberFormat="1" applyFont="1" applyFill="1" applyBorder="1" applyAlignment="1" applyProtection="1">
      <alignment horizontal="right"/>
    </xf>
    <xf numFmtId="182" fontId="24" fillId="2" borderId="38" xfId="5" applyNumberFormat="1" applyFont="1" applyFill="1" applyBorder="1" applyAlignment="1" applyProtection="1">
      <alignment horizontal="right"/>
    </xf>
    <xf numFmtId="182" fontId="24" fillId="2" borderId="98" xfId="5" applyNumberFormat="1" applyFont="1" applyFill="1" applyBorder="1" applyAlignment="1" applyProtection="1">
      <alignment horizontal="right"/>
    </xf>
    <xf numFmtId="182" fontId="24" fillId="2" borderId="171" xfId="5" applyNumberFormat="1" applyFont="1" applyFill="1" applyBorder="1" applyAlignment="1" applyProtection="1">
      <alignment horizontal="right"/>
    </xf>
    <xf numFmtId="182" fontId="24" fillId="2" borderId="49" xfId="5" applyNumberFormat="1" applyFont="1" applyFill="1" applyBorder="1" applyAlignment="1" applyProtection="1">
      <alignment horizontal="right"/>
    </xf>
    <xf numFmtId="182" fontId="24" fillId="0" borderId="39" xfId="5" applyNumberFormat="1" applyFont="1" applyFill="1" applyBorder="1" applyAlignment="1" applyProtection="1">
      <alignment horizontal="right"/>
    </xf>
    <xf numFmtId="182" fontId="24" fillId="0" borderId="99" xfId="5" applyNumberFormat="1" applyFont="1" applyFill="1" applyBorder="1" applyAlignment="1" applyProtection="1">
      <alignment horizontal="right"/>
    </xf>
    <xf numFmtId="182" fontId="24" fillId="0" borderId="164" xfId="5" applyNumberFormat="1" applyFont="1" applyFill="1" applyBorder="1" applyAlignment="1" applyProtection="1">
      <alignment horizontal="right"/>
    </xf>
    <xf numFmtId="182" fontId="24" fillId="0" borderId="67" xfId="5" applyNumberFormat="1" applyFont="1" applyFill="1" applyBorder="1" applyAlignment="1" applyProtection="1">
      <alignment horizontal="right"/>
    </xf>
    <xf numFmtId="182" fontId="24" fillId="0" borderId="32" xfId="5" applyNumberFormat="1" applyFont="1" applyFill="1" applyBorder="1" applyAlignment="1" applyProtection="1">
      <alignment horizontal="right"/>
    </xf>
    <xf numFmtId="182" fontId="24" fillId="0" borderId="33" xfId="5" applyNumberFormat="1" applyFont="1" applyFill="1" applyBorder="1" applyAlignment="1" applyProtection="1">
      <alignment horizontal="right"/>
    </xf>
    <xf numFmtId="182" fontId="24" fillId="0" borderId="96" xfId="5" applyNumberFormat="1" applyFont="1" applyFill="1" applyBorder="1" applyAlignment="1" applyProtection="1">
      <alignment horizontal="right"/>
    </xf>
    <xf numFmtId="182" fontId="24" fillId="0" borderId="139" xfId="5" applyNumberFormat="1" applyFont="1" applyFill="1" applyBorder="1" applyAlignment="1" applyProtection="1">
      <alignment horizontal="right"/>
    </xf>
    <xf numFmtId="182" fontId="24" fillId="0" borderId="68" xfId="5" applyNumberFormat="1" applyFont="1" applyFill="1" applyBorder="1" applyAlignment="1" applyProtection="1">
      <alignment horizontal="right"/>
    </xf>
    <xf numFmtId="182" fontId="24" fillId="0" borderId="38" xfId="5" applyNumberFormat="1" applyFont="1" applyFill="1" applyBorder="1" applyAlignment="1" applyProtection="1">
      <alignment horizontal="right"/>
    </xf>
    <xf numFmtId="182" fontId="24" fillId="0" borderId="37" xfId="5" applyNumberFormat="1" applyFont="1" applyFill="1" applyBorder="1" applyAlignment="1" applyProtection="1">
      <alignment horizontal="right"/>
    </xf>
    <xf numFmtId="182" fontId="24" fillId="0" borderId="98" xfId="5" applyNumberFormat="1" applyFont="1" applyFill="1" applyBorder="1" applyAlignment="1" applyProtection="1">
      <alignment horizontal="right"/>
    </xf>
    <xf numFmtId="182" fontId="24" fillId="0" borderId="171" xfId="5" applyNumberFormat="1" applyFont="1" applyFill="1" applyBorder="1" applyAlignment="1" applyProtection="1">
      <alignment horizontal="right"/>
    </xf>
    <xf numFmtId="182" fontId="24" fillId="0" borderId="49" xfId="5" applyNumberFormat="1" applyFont="1" applyFill="1" applyBorder="1" applyAlignment="1" applyProtection="1">
      <alignment horizontal="right"/>
    </xf>
    <xf numFmtId="182" fontId="24" fillId="0" borderId="34" xfId="5" applyNumberFormat="1" applyFont="1" applyFill="1" applyBorder="1" applyAlignment="1" applyProtection="1">
      <alignment horizontal="right"/>
    </xf>
    <xf numFmtId="182" fontId="24" fillId="0" borderId="30" xfId="5" applyNumberFormat="1" applyFont="1" applyFill="1" applyBorder="1" applyAlignment="1" applyProtection="1">
      <alignment horizontal="right"/>
    </xf>
    <xf numFmtId="182" fontId="15" fillId="0" borderId="33" xfId="5" applyNumberFormat="1" applyFont="1" applyFill="1" applyBorder="1" applyAlignment="1" applyProtection="1">
      <alignment horizontal="right"/>
    </xf>
    <xf numFmtId="182" fontId="24" fillId="0" borderId="59" xfId="5" applyNumberFormat="1" applyFont="1" applyFill="1" applyBorder="1" applyAlignment="1" applyProtection="1">
      <alignment horizontal="right"/>
    </xf>
    <xf numFmtId="182" fontId="15" fillId="0" borderId="171"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82" fontId="24" fillId="0" borderId="22" xfId="5" applyNumberFormat="1" applyFont="1" applyFill="1" applyBorder="1" applyAlignment="1" applyProtection="1">
      <alignment horizontal="right"/>
    </xf>
    <xf numFmtId="182" fontId="24" fillId="0" borderId="60" xfId="5" applyNumberFormat="1" applyFont="1" applyFill="1" applyBorder="1" applyAlignment="1" applyProtection="1">
      <alignment horizontal="right"/>
    </xf>
    <xf numFmtId="182" fontId="24" fillId="0" borderId="32" xfId="0" applyNumberFormat="1" applyFont="1" applyFill="1" applyBorder="1" applyAlignment="1">
      <alignment horizontal="right"/>
    </xf>
    <xf numFmtId="182" fontId="24" fillId="2" borderId="32" xfId="0" applyNumberFormat="1" applyFont="1" applyFill="1" applyBorder="1" applyAlignment="1">
      <alignment horizontal="right"/>
    </xf>
    <xf numFmtId="182" fontId="24" fillId="2" borderId="34" xfId="0" applyNumberFormat="1" applyFont="1" applyFill="1" applyBorder="1" applyAlignment="1">
      <alignment horizontal="right"/>
    </xf>
    <xf numFmtId="182" fontId="24" fillId="2" borderId="39" xfId="5" applyNumberFormat="1" applyFont="1" applyFill="1" applyBorder="1" applyAlignment="1" applyProtection="1">
      <alignment horizontal="right"/>
    </xf>
    <xf numFmtId="182" fontId="24" fillId="2" borderId="22" xfId="5" applyNumberFormat="1" applyFont="1" applyFill="1" applyBorder="1" applyAlignment="1" applyProtection="1">
      <alignment horizontal="right"/>
    </xf>
    <xf numFmtId="182" fontId="24" fillId="2" borderId="99" xfId="5" applyNumberFormat="1" applyFont="1" applyFill="1" applyBorder="1" applyAlignment="1" applyProtection="1">
      <alignment horizontal="right"/>
    </xf>
    <xf numFmtId="182" fontId="24" fillId="2" borderId="164" xfId="5" applyNumberFormat="1" applyFont="1" applyFill="1" applyBorder="1" applyAlignment="1" applyProtection="1">
      <alignment horizontal="right"/>
    </xf>
    <xf numFmtId="182" fontId="24" fillId="2" borderId="67" xfId="5" applyNumberFormat="1" applyFont="1" applyFill="1" applyBorder="1" applyAlignment="1" applyProtection="1">
      <alignment horizontal="right"/>
    </xf>
    <xf numFmtId="182" fontId="24" fillId="0" borderId="89" xfId="5" applyNumberFormat="1" applyFont="1" applyFill="1" applyBorder="1" applyAlignment="1" applyProtection="1">
      <alignment horizontal="right"/>
    </xf>
    <xf numFmtId="182" fontId="24" fillId="0" borderId="162" xfId="5" applyNumberFormat="1" applyFont="1" applyFill="1" applyBorder="1" applyAlignment="1" applyProtection="1">
      <alignment horizontal="right"/>
    </xf>
    <xf numFmtId="182" fontId="24" fillId="0" borderId="50" xfId="5" applyNumberFormat="1" applyFont="1" applyFill="1" applyBorder="1" applyAlignment="1" applyProtection="1">
      <alignment horizontal="right"/>
    </xf>
    <xf numFmtId="182" fontId="24" fillId="0" borderId="44" xfId="5" applyNumberFormat="1" applyFont="1" applyFill="1" applyBorder="1" applyAlignment="1" applyProtection="1">
      <alignment horizontal="right"/>
    </xf>
    <xf numFmtId="182" fontId="24" fillId="0" borderId="262" xfId="5" applyNumberFormat="1" applyFont="1" applyFill="1" applyBorder="1" applyAlignment="1" applyProtection="1">
      <alignment horizontal="right"/>
    </xf>
    <xf numFmtId="182" fontId="24" fillId="0" borderId="288" xfId="5" applyNumberFormat="1" applyFont="1" applyFill="1" applyBorder="1" applyAlignment="1" applyProtection="1">
      <alignment horizontal="right"/>
    </xf>
    <xf numFmtId="182" fontId="24" fillId="0" borderId="47" xfId="5" applyNumberFormat="1" applyFont="1" applyFill="1" applyBorder="1" applyAlignment="1" applyProtection="1">
      <alignment horizontal="right"/>
    </xf>
    <xf numFmtId="182" fontId="24" fillId="0" borderId="101" xfId="5" applyNumberFormat="1" applyFont="1" applyFill="1" applyBorder="1" applyAlignment="1" applyProtection="1">
      <alignment horizontal="right"/>
    </xf>
    <xf numFmtId="182" fontId="24" fillId="0" borderId="237" xfId="5" applyNumberFormat="1" applyFont="1" applyFill="1" applyBorder="1" applyAlignment="1" applyProtection="1">
      <alignment horizontal="right"/>
    </xf>
    <xf numFmtId="182" fontId="24" fillId="0" borderId="48" xfId="5" applyNumberFormat="1" applyFont="1" applyFill="1" applyBorder="1" applyAlignment="1" applyProtection="1">
      <alignment horizontal="right"/>
    </xf>
    <xf numFmtId="182" fontId="24" fillId="0" borderId="45" xfId="5" applyNumberFormat="1" applyFont="1" applyFill="1" applyBorder="1" applyAlignment="1" applyProtection="1">
      <alignment horizontal="right"/>
    </xf>
    <xf numFmtId="182" fontId="24" fillId="0" borderId="87" xfId="5" applyNumberFormat="1" applyFont="1" applyFill="1" applyBorder="1" applyAlignment="1" applyProtection="1">
      <alignment horizontal="right"/>
    </xf>
    <xf numFmtId="182" fontId="24" fillId="0" borderId="118" xfId="5" applyNumberFormat="1" applyFont="1" applyFill="1" applyBorder="1" applyAlignment="1" applyProtection="1">
      <alignment horizontal="right"/>
    </xf>
    <xf numFmtId="182" fontId="24" fillId="0" borderId="289" xfId="5" applyNumberFormat="1" applyFont="1" applyFill="1" applyBorder="1" applyAlignment="1" applyProtection="1">
      <alignment horizontal="right"/>
    </xf>
    <xf numFmtId="182" fontId="24" fillId="0" borderId="254" xfId="5" applyNumberFormat="1" applyFont="1" applyFill="1" applyBorder="1" applyAlignment="1" applyProtection="1">
      <alignment horizontal="right"/>
    </xf>
    <xf numFmtId="182" fontId="15" fillId="0" borderId="290" xfId="5" applyNumberFormat="1" applyFont="1" applyFill="1" applyBorder="1" applyAlignment="1" applyProtection="1">
      <alignment horizontal="right"/>
    </xf>
    <xf numFmtId="182" fontId="24" fillId="0" borderId="290" xfId="5" applyNumberFormat="1" applyFont="1" applyFill="1" applyBorder="1" applyAlignment="1" applyProtection="1">
      <alignment horizontal="right"/>
    </xf>
    <xf numFmtId="182" fontId="24" fillId="0" borderId="16" xfId="5" applyNumberFormat="1" applyFont="1" applyFill="1" applyBorder="1" applyAlignment="1" applyProtection="1">
      <alignment horizontal="right"/>
    </xf>
    <xf numFmtId="182" fontId="24" fillId="0" borderId="86" xfId="5" applyNumberFormat="1" applyFont="1" applyFill="1" applyBorder="1" applyAlignment="1" applyProtection="1">
      <alignment horizontal="right"/>
    </xf>
    <xf numFmtId="182" fontId="24" fillId="0" borderId="159" xfId="5" applyNumberFormat="1" applyFont="1" applyFill="1" applyBorder="1" applyAlignment="1" applyProtection="1">
      <alignment horizontal="right"/>
    </xf>
    <xf numFmtId="182" fontId="24" fillId="0" borderId="252" xfId="5" applyNumberFormat="1" applyFont="1" applyFill="1" applyBorder="1" applyAlignment="1" applyProtection="1">
      <alignment horizontal="right"/>
    </xf>
    <xf numFmtId="182" fontId="24" fillId="0" borderId="296" xfId="5" applyNumberFormat="1" applyFont="1" applyFill="1" applyBorder="1" applyAlignment="1" applyProtection="1">
      <alignment horizontal="right"/>
    </xf>
    <xf numFmtId="182" fontId="24" fillId="0" borderId="142" xfId="5" applyNumberFormat="1" applyFont="1" applyFill="1" applyBorder="1" applyAlignment="1" applyProtection="1">
      <alignment horizontal="right"/>
    </xf>
    <xf numFmtId="182" fontId="15" fillId="2" borderId="47" xfId="5" applyNumberFormat="1" applyFont="1" applyFill="1" applyBorder="1" applyAlignment="1" applyProtection="1">
      <alignment horizontal="right"/>
    </xf>
    <xf numFmtId="182" fontId="15" fillId="2" borderId="33" xfId="5" applyNumberFormat="1" applyFont="1" applyFill="1" applyBorder="1" applyAlignment="1" applyProtection="1">
      <alignment horizontal="right"/>
    </xf>
    <xf numFmtId="182" fontId="15" fillId="2" borderId="32" xfId="5" applyNumberFormat="1" applyFont="1" applyFill="1" applyBorder="1" applyAlignment="1" applyProtection="1">
      <alignment horizontal="right"/>
    </xf>
    <xf numFmtId="182" fontId="15" fillId="2" borderId="96" xfId="5" applyNumberFormat="1" applyFont="1" applyFill="1" applyBorder="1" applyAlignment="1" applyProtection="1">
      <alignment horizontal="right"/>
    </xf>
    <xf numFmtId="182" fontId="15" fillId="2" borderId="139" xfId="5" applyNumberFormat="1" applyFont="1" applyFill="1" applyBorder="1" applyAlignment="1" applyProtection="1">
      <alignment horizontal="right"/>
    </xf>
    <xf numFmtId="182" fontId="15" fillId="2" borderId="68" xfId="5" applyNumberFormat="1" applyFont="1" applyFill="1" applyBorder="1" applyAlignment="1" applyProtection="1">
      <alignment horizontal="right"/>
    </xf>
    <xf numFmtId="182" fontId="15" fillId="2" borderId="37" xfId="5" applyNumberFormat="1" applyFont="1" applyFill="1" applyBorder="1" applyAlignment="1" applyProtection="1">
      <alignment horizontal="right"/>
    </xf>
    <xf numFmtId="182" fontId="15" fillId="2" borderId="38" xfId="5" applyNumberFormat="1" applyFont="1" applyFill="1" applyBorder="1" applyAlignment="1" applyProtection="1">
      <alignment horizontal="right"/>
    </xf>
    <xf numFmtId="182" fontId="15" fillId="2" borderId="98" xfId="5" applyNumberFormat="1" applyFont="1" applyFill="1" applyBorder="1" applyAlignment="1" applyProtection="1">
      <alignment horizontal="right"/>
    </xf>
    <xf numFmtId="182" fontId="15" fillId="2" borderId="171" xfId="5" applyNumberFormat="1" applyFont="1" applyFill="1" applyBorder="1" applyAlignment="1" applyProtection="1">
      <alignment horizontal="right"/>
    </xf>
    <xf numFmtId="182" fontId="15" fillId="2" borderId="49" xfId="5" applyNumberFormat="1" applyFont="1" applyFill="1" applyBorder="1" applyAlignment="1" applyProtection="1">
      <alignment horizontal="right"/>
    </xf>
    <xf numFmtId="182" fontId="15" fillId="2" borderId="39" xfId="5" applyNumberFormat="1" applyFont="1" applyFill="1" applyBorder="1" applyAlignment="1" applyProtection="1">
      <alignment horizontal="right"/>
    </xf>
    <xf numFmtId="182" fontId="15" fillId="2" borderId="22" xfId="5" applyNumberFormat="1" applyFont="1" applyFill="1" applyBorder="1" applyAlignment="1" applyProtection="1">
      <alignment horizontal="right"/>
    </xf>
    <xf numFmtId="182" fontId="15" fillId="2" borderId="99" xfId="5" applyNumberFormat="1" applyFont="1" applyFill="1" applyBorder="1" applyAlignment="1" applyProtection="1">
      <alignment horizontal="right"/>
    </xf>
    <xf numFmtId="182" fontId="15" fillId="2" borderId="164" xfId="5" applyNumberFormat="1" applyFont="1" applyFill="1" applyBorder="1" applyAlignment="1" applyProtection="1">
      <alignment horizontal="right"/>
    </xf>
    <xf numFmtId="182" fontId="15" fillId="2" borderId="67" xfId="5" applyNumberFormat="1" applyFont="1" applyFill="1" applyBorder="1" applyAlignment="1" applyProtection="1">
      <alignment horizontal="right"/>
    </xf>
    <xf numFmtId="182" fontId="15" fillId="0" borderId="32" xfId="5" applyNumberFormat="1" applyFont="1" applyFill="1" applyBorder="1" applyAlignment="1" applyProtection="1">
      <alignment horizontal="right"/>
    </xf>
    <xf numFmtId="182" fontId="15" fillId="0" borderId="96" xfId="5" applyNumberFormat="1" applyFont="1" applyFill="1" applyBorder="1" applyAlignment="1" applyProtection="1">
      <alignment horizontal="right"/>
    </xf>
    <xf numFmtId="182" fontId="15" fillId="0" borderId="139" xfId="5" applyNumberFormat="1" applyFont="1" applyFill="1" applyBorder="1" applyAlignment="1" applyProtection="1">
      <alignment horizontal="right"/>
    </xf>
    <xf numFmtId="182" fontId="15" fillId="0" borderId="68" xfId="5" applyNumberFormat="1" applyFont="1" applyFill="1" applyBorder="1" applyAlignment="1" applyProtection="1">
      <alignment horizontal="right"/>
    </xf>
    <xf numFmtId="182" fontId="15" fillId="0" borderId="37" xfId="5" applyNumberFormat="1" applyFont="1" applyFill="1" applyBorder="1" applyAlignment="1" applyProtection="1">
      <alignment horizontal="right"/>
    </xf>
    <xf numFmtId="182" fontId="15" fillId="0" borderId="98" xfId="5" applyNumberFormat="1" applyFont="1" applyFill="1" applyBorder="1" applyAlignment="1" applyProtection="1">
      <alignment horizontal="right"/>
    </xf>
    <xf numFmtId="182" fontId="15" fillId="0" borderId="39" xfId="5" applyNumberFormat="1" applyFont="1" applyFill="1" applyBorder="1" applyAlignment="1" applyProtection="1">
      <alignment horizontal="right"/>
    </xf>
    <xf numFmtId="182" fontId="15" fillId="0" borderId="99" xfId="5" applyNumberFormat="1" applyFont="1" applyFill="1" applyBorder="1" applyAlignment="1" applyProtection="1">
      <alignment horizontal="right"/>
    </xf>
    <xf numFmtId="182" fontId="15" fillId="0" borderId="164" xfId="5" applyNumberFormat="1" applyFont="1" applyFill="1" applyBorder="1" applyAlignment="1" applyProtection="1">
      <alignment horizontal="right"/>
    </xf>
    <xf numFmtId="182" fontId="15" fillId="0" borderId="67" xfId="5" applyNumberFormat="1" applyFont="1" applyFill="1" applyBorder="1" applyAlignment="1" applyProtection="1">
      <alignment horizontal="right"/>
    </xf>
    <xf numFmtId="182" fontId="24" fillId="0" borderId="43" xfId="5" applyNumberFormat="1" applyFont="1" applyFill="1" applyBorder="1" applyAlignment="1" applyProtection="1">
      <alignment horizontal="right"/>
    </xf>
    <xf numFmtId="182" fontId="24" fillId="0" borderId="42" xfId="5" applyNumberFormat="1" applyFont="1" applyFill="1" applyBorder="1" applyAlignment="1" applyProtection="1">
      <alignment horizontal="right"/>
    </xf>
    <xf numFmtId="182" fontId="24" fillId="0" borderId="100" xfId="5" applyNumberFormat="1" applyFont="1" applyFill="1" applyBorder="1" applyAlignment="1" applyProtection="1">
      <alignment horizontal="right"/>
    </xf>
    <xf numFmtId="182" fontId="24" fillId="0" borderId="236" xfId="5" applyNumberFormat="1" applyFont="1" applyFill="1" applyBorder="1" applyAlignment="1" applyProtection="1">
      <alignment horizontal="right"/>
    </xf>
    <xf numFmtId="182" fontId="24" fillId="0" borderId="104" xfId="5" applyNumberFormat="1" applyFont="1" applyFill="1" applyBorder="1" applyAlignment="1" applyProtection="1">
      <alignment horizontal="right"/>
    </xf>
    <xf numFmtId="182" fontId="15" fillId="2" borderId="35" xfId="0" applyNumberFormat="1" applyFont="1" applyFill="1" applyBorder="1" applyAlignment="1" applyProtection="1">
      <alignment horizontal="right"/>
      <protection locked="0"/>
    </xf>
    <xf numFmtId="182" fontId="15" fillId="0" borderId="30" xfId="0" applyNumberFormat="1" applyFont="1" applyFill="1" applyBorder="1" applyAlignment="1" applyProtection="1">
      <alignment horizontal="right"/>
      <protection locked="0"/>
    </xf>
    <xf numFmtId="182" fontId="15" fillId="0" borderId="20" xfId="0" applyNumberFormat="1" applyFont="1" applyFill="1" applyBorder="1" applyAlignment="1" applyProtection="1">
      <alignment horizontal="right"/>
      <protection locked="0"/>
    </xf>
    <xf numFmtId="182" fontId="15" fillId="2" borderId="9" xfId="0" applyNumberFormat="1" applyFont="1" applyFill="1" applyBorder="1" applyAlignment="1" applyProtection="1">
      <alignment horizontal="right"/>
      <protection locked="0"/>
    </xf>
    <xf numFmtId="49" fontId="15" fillId="0" borderId="37" xfId="5" applyNumberFormat="1" applyFont="1" applyFill="1" applyBorder="1" applyAlignment="1" applyProtection="1">
      <alignment horizontal="right"/>
    </xf>
    <xf numFmtId="182" fontId="15" fillId="0" borderId="22" xfId="5" applyNumberFormat="1" applyFont="1" applyFill="1" applyBorder="1" applyAlignment="1" applyProtection="1">
      <alignment horizontal="right"/>
    </xf>
    <xf numFmtId="182" fontId="15" fillId="2" borderId="53" xfId="0" applyNumberFormat="1" applyFont="1" applyFill="1" applyBorder="1" applyAlignment="1" applyProtection="1">
      <alignment horizontal="right"/>
      <protection locked="0"/>
    </xf>
    <xf numFmtId="182" fontId="15" fillId="2" borderId="52" xfId="0" applyNumberFormat="1" applyFont="1" applyFill="1" applyBorder="1" applyAlignment="1" applyProtection="1">
      <alignment horizontal="right"/>
      <protection locked="0"/>
    </xf>
    <xf numFmtId="182" fontId="15" fillId="2" borderId="238" xfId="0" applyNumberFormat="1" applyFont="1" applyFill="1" applyBorder="1" applyAlignment="1" applyProtection="1">
      <alignment horizontal="right"/>
      <protection locked="0"/>
    </xf>
    <xf numFmtId="182" fontId="15" fillId="2" borderId="239" xfId="0" applyNumberFormat="1" applyFont="1" applyFill="1" applyBorder="1" applyAlignment="1" applyProtection="1">
      <alignment horizontal="right"/>
      <protection locked="0"/>
    </xf>
    <xf numFmtId="182" fontId="15" fillId="2" borderId="54" xfId="0" applyNumberFormat="1" applyFont="1" applyFill="1" applyBorder="1" applyAlignment="1" applyProtection="1">
      <alignment horizontal="right"/>
      <protection locked="0"/>
    </xf>
    <xf numFmtId="182" fontId="15" fillId="2" borderId="30" xfId="0" applyNumberFormat="1" applyFont="1" applyFill="1" applyBorder="1" applyAlignment="1" applyProtection="1">
      <alignment horizontal="right"/>
      <protection locked="0"/>
    </xf>
    <xf numFmtId="182" fontId="15" fillId="2" borderId="105" xfId="0" applyNumberFormat="1" applyFont="1" applyFill="1" applyBorder="1" applyAlignment="1" applyProtection="1">
      <alignment horizontal="right"/>
      <protection locked="0"/>
    </xf>
    <xf numFmtId="182" fontId="15" fillId="2" borderId="32" xfId="0" applyNumberFormat="1" applyFont="1" applyFill="1" applyBorder="1" applyAlignment="1" applyProtection="1">
      <alignment horizontal="right"/>
      <protection locked="0"/>
    </xf>
    <xf numFmtId="182" fontId="15" fillId="2" borderId="33" xfId="0" applyNumberFormat="1" applyFont="1" applyFill="1" applyBorder="1" applyAlignment="1" applyProtection="1">
      <alignment horizontal="right"/>
      <protection locked="0"/>
    </xf>
    <xf numFmtId="182" fontId="15" fillId="2" borderId="96" xfId="0" applyNumberFormat="1" applyFont="1" applyFill="1" applyBorder="1" applyAlignment="1" applyProtection="1">
      <alignment horizontal="right"/>
      <protection locked="0"/>
    </xf>
    <xf numFmtId="182" fontId="15" fillId="2" borderId="139" xfId="0" applyNumberFormat="1" applyFont="1" applyFill="1" applyBorder="1" applyAlignment="1" applyProtection="1">
      <alignment horizontal="right"/>
      <protection locked="0"/>
    </xf>
    <xf numFmtId="178" fontId="15" fillId="2" borderId="0" xfId="5" applyNumberFormat="1" applyFont="1" applyFill="1" applyBorder="1" applyAlignment="1">
      <alignment horizontal="right"/>
    </xf>
    <xf numFmtId="182" fontId="15" fillId="2" borderId="68" xfId="0" applyNumberFormat="1" applyFont="1" applyFill="1" applyBorder="1" applyAlignment="1" applyProtection="1">
      <alignment horizontal="right"/>
      <protection locked="0"/>
    </xf>
    <xf numFmtId="182" fontId="15" fillId="2" borderId="34" xfId="0" applyNumberFormat="1" applyFont="1" applyFill="1" applyBorder="1" applyAlignment="1" applyProtection="1">
      <alignment horizontal="right"/>
      <protection locked="0"/>
    </xf>
    <xf numFmtId="182" fontId="15" fillId="2" borderId="21" xfId="0" applyNumberFormat="1" applyFont="1" applyFill="1" applyBorder="1" applyAlignment="1" applyProtection="1">
      <alignment horizontal="right"/>
      <protection locked="0"/>
    </xf>
    <xf numFmtId="182" fontId="15" fillId="2" borderId="89" xfId="0" applyNumberFormat="1" applyFont="1" applyFill="1" applyBorder="1" applyAlignment="1" applyProtection="1">
      <alignment horizontal="right"/>
      <protection locked="0"/>
    </xf>
    <xf numFmtId="182" fontId="15" fillId="2" borderId="162" xfId="0" applyNumberFormat="1" applyFont="1" applyFill="1" applyBorder="1" applyAlignment="1" applyProtection="1">
      <alignment horizontal="right"/>
      <protection locked="0"/>
    </xf>
    <xf numFmtId="182" fontId="15" fillId="2" borderId="56" xfId="0" applyNumberFormat="1" applyFont="1" applyFill="1" applyBorder="1" applyAlignment="1" applyProtection="1">
      <alignment horizontal="right"/>
      <protection locked="0"/>
    </xf>
    <xf numFmtId="182" fontId="15" fillId="2" borderId="36" xfId="0" applyNumberFormat="1" applyFont="1" applyFill="1" applyBorder="1" applyAlignment="1" applyProtection="1">
      <alignment horizontal="right"/>
      <protection locked="0"/>
    </xf>
    <xf numFmtId="182" fontId="15" fillId="2" borderId="97" xfId="0" applyNumberFormat="1" applyFont="1" applyFill="1" applyBorder="1" applyAlignment="1" applyProtection="1">
      <alignment horizontal="right"/>
      <protection locked="0"/>
    </xf>
    <xf numFmtId="182" fontId="15" fillId="2" borderId="163" xfId="0" applyNumberFormat="1" applyFont="1" applyFill="1" applyBorder="1" applyAlignment="1" applyProtection="1">
      <alignment horizontal="right"/>
      <protection locked="0"/>
    </xf>
    <xf numFmtId="182" fontId="15" fillId="2" borderId="103" xfId="0" applyNumberFormat="1" applyFont="1" applyFill="1" applyBorder="1" applyAlignment="1" applyProtection="1">
      <alignment horizontal="right"/>
      <protection locked="0"/>
    </xf>
    <xf numFmtId="182" fontId="15" fillId="0" borderId="32" xfId="0" applyNumberFormat="1" applyFont="1" applyFill="1" applyBorder="1" applyAlignment="1" applyProtection="1">
      <alignment horizontal="right"/>
      <protection locked="0"/>
    </xf>
    <xf numFmtId="182" fontId="15" fillId="0" borderId="96" xfId="0" applyNumberFormat="1" applyFont="1" applyFill="1" applyBorder="1" applyAlignment="1" applyProtection="1">
      <alignment horizontal="right"/>
      <protection locked="0"/>
    </xf>
    <xf numFmtId="182" fontId="15" fillId="0" borderId="139" xfId="0" applyNumberFormat="1" applyFont="1" applyFill="1" applyBorder="1" applyAlignment="1" applyProtection="1">
      <alignment horizontal="right"/>
      <protection locked="0"/>
    </xf>
    <xf numFmtId="182" fontId="15" fillId="0" borderId="33" xfId="0" applyNumberFormat="1" applyFont="1" applyFill="1" applyBorder="1" applyAlignment="1" applyProtection="1">
      <alignment horizontal="right"/>
      <protection locked="0"/>
    </xf>
    <xf numFmtId="182" fontId="15" fillId="0" borderId="68" xfId="0" applyNumberFormat="1" applyFont="1" applyFill="1" applyBorder="1" applyAlignment="1" applyProtection="1">
      <alignment horizontal="right"/>
      <protection locked="0"/>
    </xf>
    <xf numFmtId="182" fontId="15" fillId="2" borderId="27" xfId="0" applyNumberFormat="1" applyFont="1" applyFill="1" applyBorder="1" applyAlignment="1" applyProtection="1">
      <alignment horizontal="right"/>
      <protection locked="0"/>
    </xf>
    <xf numFmtId="182" fontId="15" fillId="2" borderId="91" xfId="0" applyNumberFormat="1" applyFont="1" applyFill="1" applyBorder="1" applyAlignment="1" applyProtection="1">
      <alignment horizontal="right"/>
      <protection locked="0"/>
    </xf>
    <xf numFmtId="182" fontId="15" fillId="2" borderId="24" xfId="0" applyNumberFormat="1" applyFont="1" applyFill="1" applyBorder="1" applyAlignment="1" applyProtection="1">
      <alignment horizontal="right"/>
      <protection locked="0"/>
    </xf>
    <xf numFmtId="182" fontId="15" fillId="0" borderId="9" xfId="0" applyNumberFormat="1" applyFont="1" applyFill="1" applyBorder="1" applyAlignment="1" applyProtection="1">
      <alignment horizontal="right"/>
      <protection locked="0"/>
    </xf>
    <xf numFmtId="182" fontId="15" fillId="0" borderId="27" xfId="0" applyNumberFormat="1" applyFont="1" applyFill="1" applyBorder="1" applyAlignment="1" applyProtection="1">
      <alignment horizontal="right"/>
      <protection locked="0"/>
    </xf>
    <xf numFmtId="182" fontId="15" fillId="0" borderId="89" xfId="0" applyNumberFormat="1" applyFont="1" applyFill="1" applyBorder="1" applyAlignment="1" applyProtection="1">
      <alignment horizontal="right"/>
      <protection locked="0"/>
    </xf>
    <xf numFmtId="182" fontId="15" fillId="0" borderId="162" xfId="0" applyNumberFormat="1" applyFont="1" applyFill="1" applyBorder="1" applyAlignment="1" applyProtection="1">
      <alignment horizontal="right"/>
      <protection locked="0"/>
    </xf>
    <xf numFmtId="182" fontId="15" fillId="0" borderId="34" xfId="0" applyNumberFormat="1" applyFont="1" applyFill="1" applyBorder="1" applyAlignment="1" applyProtection="1">
      <alignment horizontal="right"/>
      <protection locked="0"/>
    </xf>
    <xf numFmtId="182" fontId="15" fillId="0" borderId="91" xfId="0" applyNumberFormat="1" applyFont="1" applyFill="1" applyBorder="1" applyAlignment="1" applyProtection="1">
      <alignment horizontal="right"/>
      <protection locked="0"/>
    </xf>
    <xf numFmtId="182" fontId="15" fillId="0" borderId="24" xfId="0" applyNumberFormat="1" applyFont="1" applyFill="1" applyBorder="1" applyAlignment="1" applyProtection="1">
      <alignment horizontal="right"/>
      <protection locked="0"/>
    </xf>
    <xf numFmtId="182" fontId="15" fillId="0" borderId="21" xfId="0" applyNumberFormat="1" applyFont="1" applyFill="1" applyBorder="1" applyAlignment="1" applyProtection="1">
      <alignment horizontal="right"/>
      <protection locked="0"/>
    </xf>
    <xf numFmtId="182" fontId="15" fillId="0" borderId="56" xfId="0" applyNumberFormat="1" applyFont="1" applyFill="1" applyBorder="1" applyAlignment="1" applyProtection="1">
      <alignment horizontal="right"/>
      <protection locked="0"/>
    </xf>
    <xf numFmtId="182" fontId="15" fillId="2" borderId="90" xfId="0" applyNumberFormat="1" applyFont="1" applyFill="1" applyBorder="1" applyAlignment="1" applyProtection="1">
      <alignment horizontal="right"/>
      <protection locked="0"/>
    </xf>
    <xf numFmtId="182" fontId="15" fillId="2" borderId="20" xfId="5" applyNumberFormat="1" applyFont="1" applyFill="1" applyBorder="1" applyAlignment="1" applyProtection="1">
      <alignment horizontal="right"/>
    </xf>
    <xf numFmtId="182" fontId="15" fillId="2" borderId="9" xfId="5" applyNumberFormat="1" applyFont="1" applyFill="1" applyBorder="1" applyAlignment="1" applyProtection="1">
      <alignment horizontal="right"/>
    </xf>
    <xf numFmtId="182" fontId="15" fillId="2" borderId="40" xfId="5" applyNumberFormat="1" applyFont="1" applyFill="1" applyBorder="1" applyAlignment="1" applyProtection="1">
      <alignment horizontal="right"/>
    </xf>
    <xf numFmtId="182" fontId="15" fillId="2" borderId="240" xfId="5" applyNumberFormat="1" applyFont="1" applyFill="1" applyBorder="1" applyAlignment="1" applyProtection="1">
      <alignment horizontal="right"/>
    </xf>
    <xf numFmtId="182" fontId="15" fillId="2" borderId="21" xfId="5" applyNumberFormat="1" applyFont="1" applyFill="1" applyBorder="1" applyAlignment="1" applyProtection="1">
      <alignment horizontal="right"/>
    </xf>
    <xf numFmtId="182" fontId="15" fillId="2" borderId="28" xfId="5" applyNumberFormat="1" applyFont="1" applyFill="1" applyBorder="1" applyAlignment="1" applyProtection="1">
      <alignment horizontal="right"/>
    </xf>
    <xf numFmtId="182" fontId="15" fillId="2" borderId="89" xfId="5" applyNumberFormat="1" applyFont="1" applyFill="1" applyBorder="1" applyAlignment="1" applyProtection="1">
      <alignment horizontal="right"/>
    </xf>
    <xf numFmtId="182" fontId="15" fillId="2" borderId="162" xfId="5" applyNumberFormat="1" applyFont="1" applyFill="1" applyBorder="1" applyAlignment="1" applyProtection="1">
      <alignment horizontal="right"/>
    </xf>
    <xf numFmtId="182" fontId="15" fillId="2" borderId="56" xfId="5" applyNumberFormat="1" applyFont="1" applyFill="1" applyBorder="1" applyAlignment="1" applyProtection="1">
      <alignment horizontal="right"/>
    </xf>
    <xf numFmtId="182" fontId="24" fillId="2" borderId="33" xfId="5" applyNumberFormat="1" applyFont="1" applyFill="1" applyBorder="1" applyAlignment="1" applyProtection="1">
      <alignment horizontal="right"/>
    </xf>
    <xf numFmtId="182" fontId="24" fillId="2" borderId="21" xfId="5" applyNumberFormat="1" applyFont="1" applyFill="1" applyBorder="1" applyAlignment="1" applyProtection="1">
      <alignment horizontal="right"/>
    </xf>
    <xf numFmtId="182" fontId="24" fillId="2" borderId="89" xfId="5" applyNumberFormat="1" applyFont="1" applyFill="1" applyBorder="1" applyAlignment="1" applyProtection="1">
      <alignment horizontal="right"/>
    </xf>
    <xf numFmtId="182" fontId="24" fillId="2" borderId="56" xfId="5" applyNumberFormat="1" applyFont="1" applyFill="1" applyBorder="1" applyAlignment="1" applyProtection="1">
      <alignment horizontal="right"/>
    </xf>
    <xf numFmtId="182" fontId="15" fillId="2" borderId="75" xfId="5" applyNumberFormat="1" applyFont="1" applyFill="1" applyBorder="1" applyAlignment="1" applyProtection="1">
      <alignment horizontal="right"/>
    </xf>
    <xf numFmtId="182" fontId="15" fillId="2" borderId="161" xfId="5" applyNumberFormat="1" applyFont="1" applyFill="1" applyBorder="1" applyAlignment="1" applyProtection="1">
      <alignment horizontal="right"/>
    </xf>
    <xf numFmtId="182" fontId="15" fillId="2" borderId="71" xfId="5" applyNumberFormat="1" applyFont="1" applyFill="1" applyBorder="1" applyAlignment="1" applyProtection="1">
      <alignment horizontal="right"/>
    </xf>
    <xf numFmtId="182" fontId="15" fillId="0" borderId="21" xfId="5" applyNumberFormat="1" applyFont="1" applyFill="1" applyBorder="1" applyAlignment="1" applyProtection="1">
      <alignment horizontal="right"/>
    </xf>
    <xf numFmtId="182" fontId="15" fillId="0" borderId="89" xfId="5" applyNumberFormat="1" applyFont="1" applyFill="1" applyBorder="1" applyAlignment="1" applyProtection="1">
      <alignment horizontal="right"/>
    </xf>
    <xf numFmtId="182" fontId="15" fillId="0" borderId="162"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182" fontId="15" fillId="2" borderId="88" xfId="5" applyNumberFormat="1" applyFont="1" applyFill="1" applyBorder="1" applyAlignment="1" applyProtection="1">
      <alignment horizontal="right"/>
    </xf>
    <xf numFmtId="182" fontId="15" fillId="2" borderId="46" xfId="5" applyNumberFormat="1" applyFont="1" applyFill="1" applyBorder="1" applyAlignment="1" applyProtection="1">
      <alignment horizontal="right"/>
    </xf>
    <xf numFmtId="182" fontId="15" fillId="2" borderId="101" xfId="5" applyNumberFormat="1" applyFont="1" applyFill="1" applyBorder="1" applyAlignment="1" applyProtection="1">
      <alignment horizontal="right"/>
    </xf>
    <xf numFmtId="182" fontId="15" fillId="2" borderId="237" xfId="5" applyNumberFormat="1" applyFont="1" applyFill="1" applyBorder="1" applyAlignment="1" applyProtection="1">
      <alignment horizontal="right"/>
    </xf>
    <xf numFmtId="182" fontId="15" fillId="2" borderId="48" xfId="5" applyNumberFormat="1" applyFont="1" applyFill="1" applyBorder="1" applyAlignment="1" applyProtection="1">
      <alignment horizontal="right"/>
    </xf>
    <xf numFmtId="182" fontId="15" fillId="0" borderId="240" xfId="5" applyNumberFormat="1" applyFont="1" applyFill="1" applyBorder="1" applyAlignment="1" applyProtection="1">
      <alignment horizontal="right"/>
    </xf>
    <xf numFmtId="182" fontId="15" fillId="2" borderId="42" xfId="5" applyNumberFormat="1" applyFont="1" applyFill="1" applyBorder="1" applyAlignment="1" applyProtection="1">
      <alignment horizontal="right"/>
    </xf>
    <xf numFmtId="182" fontId="15" fillId="2" borderId="51" xfId="5" applyNumberFormat="1" applyFont="1" applyFill="1" applyBorder="1" applyAlignment="1" applyProtection="1">
      <alignment horizontal="right"/>
    </xf>
    <xf numFmtId="182" fontId="15" fillId="2" borderId="100" xfId="5" applyNumberFormat="1" applyFont="1" applyFill="1" applyBorder="1" applyAlignment="1" applyProtection="1">
      <alignment horizontal="right"/>
    </xf>
    <xf numFmtId="182" fontId="15" fillId="2" borderId="236" xfId="5" applyNumberFormat="1" applyFont="1" applyFill="1" applyBorder="1" applyAlignment="1" applyProtection="1">
      <alignment horizontal="right"/>
    </xf>
    <xf numFmtId="182" fontId="15" fillId="2" borderId="104" xfId="5" applyNumberFormat="1" applyFont="1" applyFill="1" applyBorder="1" applyAlignment="1" applyProtection="1">
      <alignment horizontal="right"/>
    </xf>
    <xf numFmtId="182" fontId="15" fillId="2" borderId="203" xfId="5" applyNumberFormat="1" applyFont="1" applyFill="1" applyBorder="1" applyAlignment="1" applyProtection="1">
      <alignment horizontal="right"/>
    </xf>
    <xf numFmtId="182" fontId="15" fillId="2" borderId="39" xfId="0" applyNumberFormat="1" applyFont="1" applyFill="1" applyBorder="1" applyAlignment="1" applyProtection="1">
      <alignment horizontal="right"/>
      <protection locked="0"/>
    </xf>
    <xf numFmtId="182" fontId="15" fillId="2" borderId="99" xfId="0" applyNumberFormat="1" applyFont="1" applyFill="1" applyBorder="1" applyAlignment="1" applyProtection="1">
      <alignment horizontal="right"/>
      <protection locked="0"/>
    </xf>
    <xf numFmtId="182" fontId="15" fillId="2" borderId="164" xfId="0" applyNumberFormat="1" applyFont="1" applyFill="1" applyBorder="1" applyAlignment="1" applyProtection="1">
      <alignment horizontal="right"/>
      <protection locked="0"/>
    </xf>
    <xf numFmtId="182" fontId="15" fillId="2" borderId="67" xfId="0" applyNumberFormat="1" applyFont="1" applyFill="1" applyBorder="1" applyAlignment="1" applyProtection="1">
      <alignment horizontal="right"/>
      <protection locked="0"/>
    </xf>
    <xf numFmtId="182" fontId="15" fillId="2" borderId="16" xfId="0" applyNumberFormat="1" applyFont="1" applyFill="1" applyBorder="1" applyAlignment="1" applyProtection="1">
      <alignment horizontal="right"/>
      <protection locked="0"/>
    </xf>
    <xf numFmtId="182" fontId="15" fillId="2" borderId="28" xfId="0" applyNumberFormat="1" applyFont="1" applyFill="1" applyBorder="1" applyAlignment="1" applyProtection="1">
      <alignment horizontal="right"/>
      <protection locked="0"/>
    </xf>
    <xf numFmtId="182" fontId="15" fillId="2" borderId="95" xfId="0" applyNumberFormat="1" applyFont="1" applyFill="1" applyBorder="1" applyAlignment="1" applyProtection="1">
      <alignment horizontal="right"/>
      <protection locked="0"/>
    </xf>
    <xf numFmtId="182" fontId="15" fillId="2" borderId="215" xfId="0" applyNumberFormat="1" applyFont="1" applyFill="1" applyBorder="1" applyAlignment="1" applyProtection="1">
      <alignment horizontal="right"/>
      <protection locked="0"/>
    </xf>
    <xf numFmtId="182" fontId="15" fillId="2" borderId="161" xfId="0" applyNumberFormat="1" applyFont="1" applyFill="1" applyBorder="1" applyAlignment="1" applyProtection="1">
      <alignment horizontal="right"/>
      <protection locked="0"/>
    </xf>
    <xf numFmtId="182" fontId="15" fillId="2" borderId="102" xfId="0" applyNumberFormat="1" applyFont="1" applyFill="1" applyBorder="1" applyAlignment="1" applyProtection="1">
      <alignment horizontal="right"/>
      <protection locked="0"/>
    </xf>
    <xf numFmtId="182" fontId="15" fillId="2" borderId="134" xfId="0" applyNumberFormat="1" applyFont="1" applyFill="1" applyBorder="1" applyAlignment="1" applyProtection="1">
      <alignment horizontal="right"/>
      <protection locked="0"/>
    </xf>
    <xf numFmtId="182" fontId="15" fillId="2" borderId="201" xfId="0" applyNumberFormat="1" applyFont="1" applyFill="1" applyBorder="1" applyAlignment="1" applyProtection="1">
      <alignment horizontal="right"/>
      <protection locked="0"/>
    </xf>
    <xf numFmtId="182" fontId="15" fillId="0" borderId="134" xfId="0" applyNumberFormat="1" applyFont="1" applyFill="1" applyBorder="1" applyAlignment="1" applyProtection="1">
      <alignment horizontal="right"/>
      <protection locked="0"/>
    </xf>
    <xf numFmtId="182" fontId="15" fillId="0" borderId="90" xfId="0" applyNumberFormat="1" applyFont="1" applyFill="1" applyBorder="1" applyAlignment="1" applyProtection="1">
      <alignment horizontal="right"/>
      <protection locked="0"/>
    </xf>
    <xf numFmtId="182" fontId="15" fillId="2" borderId="22" xfId="0" applyNumberFormat="1" applyFont="1" applyFill="1" applyBorder="1" applyAlignment="1" applyProtection="1">
      <alignment horizontal="right"/>
      <protection locked="0"/>
    </xf>
    <xf numFmtId="182" fontId="15" fillId="2" borderId="232" xfId="0" applyNumberFormat="1" applyFont="1" applyFill="1" applyBorder="1" applyAlignment="1" applyProtection="1">
      <alignment horizontal="right"/>
      <protection locked="0"/>
    </xf>
    <xf numFmtId="182" fontId="15" fillId="2" borderId="86" xfId="0" applyNumberFormat="1" applyFont="1" applyFill="1" applyBorder="1" applyAlignment="1" applyProtection="1">
      <alignment horizontal="right"/>
      <protection locked="0"/>
    </xf>
    <xf numFmtId="182" fontId="15" fillId="2" borderId="41" xfId="5" applyNumberFormat="1" applyFont="1" applyFill="1" applyBorder="1" applyAlignment="1" applyProtection="1">
      <alignment horizontal="right"/>
    </xf>
    <xf numFmtId="182" fontId="15" fillId="2" borderId="233" xfId="5" applyNumberFormat="1" applyFont="1" applyFill="1" applyBorder="1" applyAlignment="1" applyProtection="1">
      <alignment horizontal="right"/>
    </xf>
    <xf numFmtId="182" fontId="15" fillId="2" borderId="43" xfId="5" applyNumberFormat="1" applyFont="1" applyFill="1" applyBorder="1" applyAlignment="1" applyProtection="1">
      <alignment horizontal="right"/>
    </xf>
    <xf numFmtId="182" fontId="15" fillId="2" borderId="18" xfId="0" applyNumberFormat="1" applyFont="1" applyFill="1" applyBorder="1" applyAlignment="1">
      <alignment horizontal="right"/>
    </xf>
    <xf numFmtId="182" fontId="24" fillId="2" borderId="18" xfId="5" applyNumberFormat="1" applyFont="1" applyFill="1" applyBorder="1" applyAlignment="1" applyProtection="1">
      <alignment horizontal="right"/>
    </xf>
    <xf numFmtId="182" fontId="24" fillId="2" borderId="44" xfId="5" applyNumberFormat="1" applyFont="1" applyFill="1" applyBorder="1" applyAlignment="1" applyProtection="1">
      <alignment horizontal="right"/>
    </xf>
    <xf numFmtId="182" fontId="24" fillId="3" borderId="32" xfId="5" applyNumberFormat="1" applyFont="1" applyFill="1" applyBorder="1" applyAlignment="1" applyProtection="1">
      <alignment horizontal="right"/>
    </xf>
    <xf numFmtId="182" fontId="15" fillId="2" borderId="371" xfId="5" applyNumberFormat="1" applyFont="1" applyFill="1" applyBorder="1" applyAlignment="1" applyProtection="1">
      <alignment horizontal="right"/>
    </xf>
    <xf numFmtId="182" fontId="15" fillId="2" borderId="208" xfId="5" applyNumberFormat="1" applyFont="1" applyFill="1" applyBorder="1" applyAlignment="1" applyProtection="1">
      <alignment horizontal="right"/>
    </xf>
    <xf numFmtId="182" fontId="15" fillId="2" borderId="32" xfId="0" applyNumberFormat="1" applyFont="1" applyFill="1" applyBorder="1" applyAlignment="1">
      <alignment horizontal="right"/>
    </xf>
    <xf numFmtId="182" fontId="15" fillId="2" borderId="9" xfId="0" applyNumberFormat="1" applyFont="1" applyFill="1" applyBorder="1" applyAlignment="1">
      <alignment horizontal="right"/>
    </xf>
    <xf numFmtId="182" fontId="24" fillId="2" borderId="9" xfId="5" applyNumberFormat="1" applyFont="1" applyFill="1" applyBorder="1" applyAlignment="1" applyProtection="1">
      <alignment horizontal="right"/>
    </xf>
    <xf numFmtId="182" fontId="24" fillId="2" borderId="45" xfId="5" applyNumberFormat="1" applyFont="1" applyFill="1" applyBorder="1" applyAlignment="1" applyProtection="1">
      <alignment horizontal="right"/>
    </xf>
    <xf numFmtId="182" fontId="24" fillId="3" borderId="34" xfId="5" applyNumberFormat="1" applyFont="1" applyFill="1" applyBorder="1" applyAlignment="1" applyProtection="1">
      <alignment horizontal="right"/>
    </xf>
    <xf numFmtId="182" fontId="15" fillId="2" borderId="162" xfId="0" applyNumberFormat="1" applyFont="1" applyFill="1" applyBorder="1" applyAlignment="1">
      <alignment horizontal="right"/>
    </xf>
    <xf numFmtId="182" fontId="15" fillId="3" borderId="22" xfId="0" applyNumberFormat="1" applyFont="1" applyFill="1" applyBorder="1" applyAlignment="1" applyProtection="1">
      <alignment horizontal="right"/>
      <protection locked="0"/>
    </xf>
    <xf numFmtId="182" fontId="15" fillId="2" borderId="134" xfId="5" applyNumberFormat="1" applyFont="1" applyFill="1" applyBorder="1" applyAlignment="1" applyProtection="1">
      <alignment horizontal="right"/>
    </xf>
    <xf numFmtId="182" fontId="15" fillId="2" borderId="215" xfId="5" applyNumberFormat="1" applyFont="1" applyFill="1" applyBorder="1" applyAlignment="1" applyProtection="1">
      <alignment horizontal="right"/>
    </xf>
    <xf numFmtId="182" fontId="15" fillId="2" borderId="16" xfId="5" applyNumberFormat="1" applyFont="1" applyFill="1" applyBorder="1" applyAlignment="1" applyProtection="1">
      <alignment horizontal="right"/>
    </xf>
    <xf numFmtId="182" fontId="15" fillId="0" borderId="134" xfId="5" applyNumberFormat="1" applyFont="1" applyFill="1" applyBorder="1" applyAlignment="1" applyProtection="1">
      <alignment horizontal="right"/>
    </xf>
    <xf numFmtId="182" fontId="15" fillId="0" borderId="30" xfId="5" applyNumberFormat="1" applyFont="1" applyFill="1" applyBorder="1" applyAlignment="1" applyProtection="1">
      <alignment horizontal="right"/>
    </xf>
    <xf numFmtId="182" fontId="15" fillId="0" borderId="203" xfId="5" applyNumberFormat="1" applyFont="1" applyFill="1" applyBorder="1" applyAlignment="1" applyProtection="1">
      <alignment horizontal="right"/>
    </xf>
    <xf numFmtId="181" fontId="15" fillId="0" borderId="34" xfId="5" applyNumberFormat="1" applyFont="1" applyFill="1" applyBorder="1" applyAlignment="1" applyProtection="1">
      <alignment horizontal="right"/>
    </xf>
    <xf numFmtId="182" fontId="15" fillId="0" borderId="9" xfId="5" applyNumberFormat="1" applyFont="1" applyFill="1" applyBorder="1" applyAlignment="1" applyProtection="1">
      <alignment horizontal="right"/>
    </xf>
    <xf numFmtId="182" fontId="15" fillId="2" borderId="7" xfId="5" applyNumberFormat="1" applyFont="1" applyFill="1" applyBorder="1" applyAlignment="1" applyProtection="1">
      <alignment horizontal="right"/>
    </xf>
    <xf numFmtId="182" fontId="15" fillId="2" borderId="87" xfId="5" applyNumberFormat="1" applyFont="1" applyFill="1" applyBorder="1" applyAlignment="1" applyProtection="1">
      <alignment horizontal="right"/>
    </xf>
    <xf numFmtId="182" fontId="15" fillId="0" borderId="39" xfId="0" applyNumberFormat="1" applyFont="1" applyFill="1" applyBorder="1" applyAlignment="1" applyProtection="1">
      <alignment horizontal="right"/>
      <protection locked="0"/>
    </xf>
    <xf numFmtId="182" fontId="15" fillId="0" borderId="22" xfId="0" applyNumberFormat="1" applyFont="1" applyFill="1" applyBorder="1" applyAlignment="1" applyProtection="1">
      <alignment horizontal="right"/>
      <protection locked="0"/>
    </xf>
    <xf numFmtId="182" fontId="15" fillId="0" borderId="99" xfId="0" applyNumberFormat="1" applyFont="1" applyFill="1" applyBorder="1" applyAlignment="1" applyProtection="1">
      <alignment horizontal="right"/>
      <protection locked="0"/>
    </xf>
    <xf numFmtId="182" fontId="15" fillId="0" borderId="232" xfId="0" applyNumberFormat="1" applyFont="1" applyFill="1" applyBorder="1" applyAlignment="1" applyProtection="1">
      <alignment horizontal="right"/>
      <protection locked="0"/>
    </xf>
    <xf numFmtId="182" fontId="15" fillId="0" borderId="240" xfId="0" applyNumberFormat="1" applyFont="1" applyFill="1" applyBorder="1" applyAlignment="1" applyProtection="1">
      <alignment horizontal="right"/>
      <protection locked="0"/>
    </xf>
    <xf numFmtId="182" fontId="15" fillId="0" borderId="67" xfId="0" applyNumberFormat="1" applyFont="1" applyFill="1" applyBorder="1" applyAlignment="1" applyProtection="1">
      <alignment horizontal="right"/>
      <protection locked="0"/>
    </xf>
    <xf numFmtId="182" fontId="15" fillId="2" borderId="50" xfId="5" applyNumberFormat="1" applyFont="1" applyFill="1" applyBorder="1" applyAlignment="1" applyProtection="1">
      <alignment horizontal="right"/>
    </xf>
    <xf numFmtId="182" fontId="24" fillId="0" borderId="37" xfId="1" applyNumberFormat="1" applyFont="1" applyFill="1" applyBorder="1" applyAlignment="1" applyProtection="1">
      <alignment horizontal="right"/>
    </xf>
    <xf numFmtId="182" fontId="24" fillId="0" borderId="203" xfId="5" applyNumberFormat="1" applyFont="1" applyFill="1" applyBorder="1" applyAlignment="1" applyProtection="1">
      <alignment horizontal="right"/>
    </xf>
    <xf numFmtId="182" fontId="15" fillId="0" borderId="164" xfId="0" applyNumberFormat="1" applyFont="1" applyFill="1" applyBorder="1" applyAlignment="1" applyProtection="1">
      <alignment horizontal="right"/>
      <protection locked="0"/>
    </xf>
    <xf numFmtId="182" fontId="15" fillId="0" borderId="42" xfId="5" applyNumberFormat="1" applyFont="1" applyFill="1" applyBorder="1" applyAlignment="1" applyProtection="1">
      <alignment horizontal="right"/>
    </xf>
    <xf numFmtId="182" fontId="15" fillId="0" borderId="51" xfId="5" applyNumberFormat="1" applyFont="1" applyFill="1" applyBorder="1" applyAlignment="1" applyProtection="1">
      <alignment horizontal="right"/>
    </xf>
    <xf numFmtId="182" fontId="15" fillId="0" borderId="236" xfId="5" applyNumberFormat="1" applyFont="1" applyFill="1" applyBorder="1" applyAlignment="1" applyProtection="1">
      <alignment horizontal="right"/>
    </xf>
    <xf numFmtId="182" fontId="15" fillId="0" borderId="43" xfId="5" applyNumberFormat="1" applyFont="1" applyFill="1" applyBorder="1" applyAlignment="1" applyProtection="1">
      <alignment horizontal="right"/>
    </xf>
    <xf numFmtId="182" fontId="15" fillId="0" borderId="72" xfId="5" applyNumberFormat="1" applyFont="1" applyFill="1" applyBorder="1" applyAlignment="1" applyProtection="1">
      <alignment horizontal="right"/>
    </xf>
    <xf numFmtId="182" fontId="9" fillId="0" borderId="27" xfId="5" applyNumberFormat="1" applyFont="1" applyFill="1" applyBorder="1" applyAlignment="1">
      <alignment horizontal="right"/>
    </xf>
    <xf numFmtId="182" fontId="9" fillId="0" borderId="34" xfId="5" applyNumberFormat="1" applyFont="1" applyFill="1" applyBorder="1" applyAlignment="1">
      <alignment horizontal="right"/>
    </xf>
    <xf numFmtId="182" fontId="9" fillId="0" borderId="155" xfId="5" applyNumberFormat="1" applyFont="1" applyFill="1" applyBorder="1" applyAlignment="1">
      <alignment horizontal="right"/>
    </xf>
    <xf numFmtId="182" fontId="9" fillId="2" borderId="228" xfId="5" applyNumberFormat="1" applyFont="1" applyFill="1" applyBorder="1" applyAlignment="1">
      <alignment horizontal="right"/>
    </xf>
    <xf numFmtId="179" fontId="9" fillId="0" borderId="60" xfId="5" applyNumberFormat="1" applyFont="1" applyFill="1" applyBorder="1" applyAlignment="1">
      <alignment horizontal="right"/>
    </xf>
    <xf numFmtId="179" fontId="9" fillId="0" borderId="152" xfId="5" applyNumberFormat="1" applyFont="1" applyFill="1" applyBorder="1" applyAlignment="1">
      <alignment horizontal="right"/>
    </xf>
    <xf numFmtId="179" fontId="9" fillId="0" borderId="153" xfId="5" applyNumberFormat="1" applyFont="1" applyFill="1" applyBorder="1" applyAlignment="1">
      <alignment horizontal="right"/>
    </xf>
    <xf numFmtId="179" fontId="9" fillId="0" borderId="154" xfId="5" applyNumberFormat="1" applyFont="1" applyFill="1" applyBorder="1" applyAlignment="1">
      <alignment horizontal="right"/>
    </xf>
    <xf numFmtId="179" fontId="9" fillId="0" borderId="32" xfId="5" applyNumberFormat="1" applyFont="1" applyFill="1" applyBorder="1" applyAlignment="1">
      <alignment horizontal="right"/>
    </xf>
    <xf numFmtId="179" fontId="9" fillId="0" borderId="17" xfId="5" applyNumberFormat="1" applyFont="1" applyFill="1" applyBorder="1" applyAlignment="1">
      <alignment horizontal="right"/>
    </xf>
    <xf numFmtId="179" fontId="9" fillId="0" borderId="19" xfId="5" applyNumberFormat="1" applyFont="1" applyFill="1" applyBorder="1" applyAlignment="1">
      <alignment horizontal="right"/>
    </xf>
    <xf numFmtId="179" fontId="9" fillId="0" borderId="114" xfId="5" applyNumberFormat="1" applyFont="1" applyFill="1" applyBorder="1" applyAlignment="1">
      <alignment horizontal="right"/>
    </xf>
    <xf numFmtId="179" fontId="9" fillId="0" borderId="34" xfId="5" applyNumberFormat="1" applyFont="1" applyFill="1" applyBorder="1" applyAlignment="1">
      <alignment horizontal="right"/>
    </xf>
    <xf numFmtId="179" fontId="9" fillId="0" borderId="27" xfId="5" applyNumberFormat="1" applyFont="1" applyFill="1" applyBorder="1" applyAlignment="1">
      <alignment horizontal="right"/>
    </xf>
    <xf numFmtId="179" fontId="9" fillId="0" borderId="24" xfId="5" applyNumberFormat="1" applyFont="1" applyFill="1" applyBorder="1" applyAlignment="1">
      <alignment horizontal="right"/>
    </xf>
    <xf numFmtId="179" fontId="9" fillId="0" borderId="155" xfId="5" applyNumberFormat="1" applyFont="1" applyFill="1" applyBorder="1" applyAlignment="1">
      <alignment horizontal="right"/>
    </xf>
    <xf numFmtId="179" fontId="9" fillId="0" borderId="35" xfId="5" applyNumberFormat="1" applyFont="1" applyFill="1" applyBorder="1" applyAlignment="1">
      <alignment horizontal="right"/>
    </xf>
    <xf numFmtId="179" fontId="9" fillId="0" borderId="108" xfId="5" applyNumberFormat="1" applyFont="1" applyFill="1" applyBorder="1" applyAlignment="1">
      <alignment horizontal="right"/>
    </xf>
    <xf numFmtId="179" fontId="9" fillId="0" borderId="156" xfId="5" applyNumberFormat="1" applyFont="1" applyFill="1" applyBorder="1" applyAlignment="1">
      <alignment horizontal="right"/>
    </xf>
    <xf numFmtId="179" fontId="9" fillId="0" borderId="157" xfId="5" applyNumberFormat="1" applyFont="1" applyFill="1" applyBorder="1" applyAlignment="1">
      <alignment horizontal="right"/>
    </xf>
    <xf numFmtId="182" fontId="9" fillId="2" borderId="17" xfId="3" applyNumberFormat="1" applyFont="1" applyFill="1" applyBorder="1" applyAlignment="1" applyProtection="1">
      <alignment horizontal="right"/>
    </xf>
    <xf numFmtId="182" fontId="9" fillId="2" borderId="32" xfId="5" applyNumberFormat="1" applyFont="1" applyFill="1" applyBorder="1" applyAlignment="1">
      <alignment horizontal="right"/>
    </xf>
    <xf numFmtId="182" fontId="9" fillId="2" borderId="114" xfId="5" applyNumberFormat="1" applyFont="1" applyFill="1" applyBorder="1" applyAlignment="1">
      <alignment horizontal="right"/>
    </xf>
    <xf numFmtId="182" fontId="9" fillId="0" borderId="17" xfId="2" applyNumberFormat="1" applyFont="1" applyFill="1" applyBorder="1" applyAlignment="1" applyProtection="1">
      <alignment horizontal="right"/>
    </xf>
    <xf numFmtId="182" fontId="9" fillId="0" borderId="32" xfId="5" applyNumberFormat="1" applyFont="1" applyFill="1" applyBorder="1" applyAlignment="1">
      <alignment horizontal="right"/>
    </xf>
    <xf numFmtId="182" fontId="9" fillId="0" borderId="114" xfId="5" applyNumberFormat="1" applyFont="1" applyFill="1" applyBorder="1" applyAlignment="1">
      <alignment horizontal="right"/>
    </xf>
    <xf numFmtId="182" fontId="9" fillId="0" borderId="27" xfId="3" applyNumberFormat="1" applyFont="1" applyFill="1" applyBorder="1" applyAlignment="1" applyProtection="1">
      <alignment horizontal="right"/>
    </xf>
    <xf numFmtId="182" fontId="9" fillId="2" borderId="27" xfId="5" applyNumberFormat="1" applyFont="1" applyFill="1" applyBorder="1" applyAlignment="1">
      <alignment horizontal="right"/>
    </xf>
    <xf numFmtId="182" fontId="9" fillId="2" borderId="34" xfId="5" applyNumberFormat="1" applyFont="1" applyFill="1" applyBorder="1" applyAlignment="1">
      <alignment horizontal="right"/>
    </xf>
    <xf numFmtId="182" fontId="9" fillId="2" borderId="155" xfId="5" applyNumberFormat="1" applyFont="1" applyFill="1" applyBorder="1" applyAlignment="1">
      <alignment horizontal="right"/>
    </xf>
    <xf numFmtId="182" fontId="9" fillId="0" borderId="27" xfId="0" applyNumberFormat="1" applyFont="1" applyFill="1" applyBorder="1" applyAlignment="1">
      <alignment horizontal="right"/>
    </xf>
    <xf numFmtId="182" fontId="9" fillId="0" borderId="125" xfId="0" applyNumberFormat="1" applyFont="1" applyFill="1" applyBorder="1" applyAlignment="1">
      <alignment horizontal="right"/>
    </xf>
    <xf numFmtId="182" fontId="9" fillId="0" borderId="38" xfId="5" applyNumberFormat="1" applyFont="1" applyFill="1" applyBorder="1" applyAlignment="1">
      <alignment horizontal="right"/>
    </xf>
    <xf numFmtId="182" fontId="9" fillId="0" borderId="126" xfId="5" applyNumberFormat="1" applyFont="1" applyFill="1" applyBorder="1" applyAlignment="1">
      <alignment horizontal="right"/>
    </xf>
    <xf numFmtId="182" fontId="9" fillId="2" borderId="158" xfId="0" applyNumberFormat="1" applyFont="1" applyFill="1" applyBorder="1" applyAlignment="1">
      <alignment horizontal="right"/>
    </xf>
    <xf numFmtId="182" fontId="9" fillId="2" borderId="158" xfId="5" applyNumberFormat="1" applyFont="1" applyFill="1" applyBorder="1" applyAlignment="1">
      <alignment horizontal="right"/>
    </xf>
    <xf numFmtId="182" fontId="9" fillId="0" borderId="38" xfId="0" applyNumberFormat="1" applyFont="1" applyFill="1" applyBorder="1" applyAlignment="1">
      <alignment horizontal="right"/>
    </xf>
    <xf numFmtId="182" fontId="9" fillId="0" borderId="108" xfId="0" applyNumberFormat="1" applyFont="1" applyFill="1" applyBorder="1" applyAlignment="1">
      <alignment horizontal="right"/>
    </xf>
    <xf numFmtId="182" fontId="9" fillId="0" borderId="35" xfId="5" applyNumberFormat="1" applyFont="1" applyFill="1" applyBorder="1" applyAlignment="1">
      <alignment horizontal="right"/>
    </xf>
    <xf numFmtId="182" fontId="9" fillId="0" borderId="157" xfId="5" applyNumberFormat="1" applyFont="1" applyFill="1" applyBorder="1" applyAlignment="1">
      <alignment horizontal="right"/>
    </xf>
    <xf numFmtId="182" fontId="9" fillId="0" borderId="89" xfId="5" applyNumberFormat="1" applyFont="1" applyFill="1" applyBorder="1" applyAlignment="1">
      <alignment horizontal="right"/>
    </xf>
    <xf numFmtId="182" fontId="9" fillId="0" borderId="141" xfId="5" applyNumberFormat="1" applyFont="1" applyFill="1" applyBorder="1" applyAlignment="1">
      <alignment horizontal="right"/>
    </xf>
    <xf numFmtId="182" fontId="9" fillId="0" borderId="21" xfId="5" applyNumberFormat="1" applyFont="1" applyFill="1" applyBorder="1" applyAlignment="1">
      <alignment horizontal="right"/>
    </xf>
    <xf numFmtId="182" fontId="9" fillId="0" borderId="90" xfId="5" applyNumberFormat="1" applyFont="1" applyFill="1" applyBorder="1" applyAlignment="1">
      <alignment horizontal="right"/>
    </xf>
    <xf numFmtId="182" fontId="9" fillId="0" borderId="148" xfId="5" applyNumberFormat="1" applyFont="1" applyFill="1" applyBorder="1" applyAlignment="1">
      <alignment horizontal="right"/>
    </xf>
    <xf numFmtId="179" fontId="9" fillId="0" borderId="53" xfId="5" applyNumberFormat="1" applyFont="1" applyFill="1" applyBorder="1" applyAlignment="1">
      <alignment horizontal="right"/>
    </xf>
    <xf numFmtId="179" fontId="9" fillId="0" borderId="218" xfId="5" applyNumberFormat="1" applyFont="1" applyFill="1" applyBorder="1" applyAlignment="1">
      <alignment horizontal="right"/>
    </xf>
    <xf numFmtId="179" fontId="9" fillId="0" borderId="219" xfId="5" applyNumberFormat="1" applyFont="1" applyFill="1" applyBorder="1" applyAlignment="1">
      <alignment horizontal="right"/>
    </xf>
    <xf numFmtId="179" fontId="9" fillId="0" borderId="220" xfId="5" applyNumberFormat="1" applyFont="1" applyFill="1" applyBorder="1" applyAlignment="1">
      <alignment horizontal="right"/>
    </xf>
    <xf numFmtId="179" fontId="9" fillId="0" borderId="221" xfId="5" applyNumberFormat="1" applyFont="1" applyFill="1" applyBorder="1" applyAlignment="1">
      <alignment horizontal="right"/>
    </xf>
    <xf numFmtId="179" fontId="9" fillId="0" borderId="30" xfId="5" applyNumberFormat="1" applyFont="1" applyFill="1" applyBorder="1" applyAlignment="1">
      <alignment horizontal="right"/>
    </xf>
    <xf numFmtId="179" fontId="9" fillId="0" borderId="134" xfId="5" applyNumberFormat="1" applyFont="1" applyFill="1" applyBorder="1" applyAlignment="1">
      <alignment horizontal="right"/>
    </xf>
    <xf numFmtId="179" fontId="9" fillId="0" borderId="135" xfId="5" applyNumberFormat="1" applyFont="1" applyFill="1" applyBorder="1" applyAlignment="1">
      <alignment horizontal="right"/>
    </xf>
    <xf numFmtId="179" fontId="9" fillId="0" borderId="21" xfId="5" applyNumberFormat="1" applyFont="1" applyFill="1" applyBorder="1" applyAlignment="1">
      <alignment horizontal="right"/>
    </xf>
    <xf numFmtId="179" fontId="9" fillId="0" borderId="9" xfId="5" applyNumberFormat="1" applyFont="1" applyFill="1" applyBorder="1" applyAlignment="1">
      <alignment horizontal="right"/>
    </xf>
    <xf numFmtId="179" fontId="9" fillId="0" borderId="90" xfId="5" applyNumberFormat="1" applyFont="1" applyFill="1" applyBorder="1" applyAlignment="1">
      <alignment horizontal="right"/>
    </xf>
    <xf numFmtId="179" fontId="9" fillId="0" borderId="141" xfId="5" applyNumberFormat="1" applyFont="1" applyFill="1" applyBorder="1" applyAlignment="1">
      <alignment horizontal="right"/>
    </xf>
    <xf numFmtId="179" fontId="9" fillId="0" borderId="26" xfId="5" applyNumberFormat="1" applyFont="1" applyFill="1" applyBorder="1" applyAlignment="1">
      <alignment horizontal="right"/>
    </xf>
    <xf numFmtId="179" fontId="9" fillId="0" borderId="16" xfId="5" applyNumberFormat="1" applyFont="1" applyFill="1" applyBorder="1" applyAlignment="1">
      <alignment horizontal="right"/>
    </xf>
    <xf numFmtId="179" fontId="9" fillId="0" borderId="25" xfId="5" applyNumberFormat="1" applyFont="1" applyFill="1" applyBorder="1" applyAlignment="1">
      <alignment horizontal="right"/>
    </xf>
    <xf numFmtId="179" fontId="9" fillId="0" borderId="151" xfId="5" applyNumberFormat="1" applyFont="1" applyFill="1" applyBorder="1" applyAlignment="1">
      <alignment horizontal="right"/>
    </xf>
    <xf numFmtId="179" fontId="9" fillId="0" borderId="204" xfId="5" applyNumberFormat="1" applyFont="1" applyFill="1" applyBorder="1" applyAlignment="1">
      <alignment horizontal="right"/>
    </xf>
    <xf numFmtId="179" fontId="9" fillId="0" borderId="229" xfId="5" applyNumberFormat="1" applyFont="1" applyFill="1" applyBorder="1" applyAlignment="1">
      <alignment horizontal="right"/>
    </xf>
    <xf numFmtId="182" fontId="9" fillId="2" borderId="33" xfId="5" applyNumberFormat="1" applyFont="1" applyFill="1" applyBorder="1" applyAlignment="1">
      <alignment horizontal="right"/>
    </xf>
    <xf numFmtId="182" fontId="9" fillId="2" borderId="134" xfId="5" applyNumberFormat="1" applyFont="1" applyFill="1" applyBorder="1" applyAlignment="1">
      <alignment horizontal="right"/>
    </xf>
    <xf numFmtId="182" fontId="9" fillId="2" borderId="140" xfId="5" applyNumberFormat="1" applyFont="1" applyFill="1" applyBorder="1" applyAlignment="1">
      <alignment horizontal="right"/>
    </xf>
    <xf numFmtId="179" fontId="9" fillId="0" borderId="148" xfId="5" applyNumberFormat="1" applyFont="1" applyFill="1" applyBorder="1" applyAlignment="1">
      <alignment horizontal="right"/>
    </xf>
    <xf numFmtId="179" fontId="9" fillId="0" borderId="201" xfId="5" applyNumberFormat="1" applyFont="1" applyFill="1" applyBorder="1" applyAlignment="1">
      <alignment horizontal="right"/>
    </xf>
    <xf numFmtId="179" fontId="9" fillId="0" borderId="230" xfId="5" applyNumberFormat="1" applyFont="1" applyFill="1" applyBorder="1" applyAlignment="1">
      <alignment horizontal="right"/>
    </xf>
    <xf numFmtId="182" fontId="9" fillId="0" borderId="33" xfId="5" applyNumberFormat="1" applyFont="1" applyFill="1" applyBorder="1" applyAlignment="1">
      <alignment horizontal="right"/>
    </xf>
    <xf numFmtId="182" fontId="9" fillId="0" borderId="134" xfId="5" applyNumberFormat="1" applyFont="1" applyFill="1" applyBorder="1" applyAlignment="1">
      <alignment horizontal="right"/>
    </xf>
    <xf numFmtId="182" fontId="9" fillId="0" borderId="140" xfId="5" applyNumberFormat="1" applyFont="1" applyFill="1" applyBorder="1" applyAlignment="1">
      <alignment horizontal="right"/>
    </xf>
    <xf numFmtId="182" fontId="9" fillId="2" borderId="90" xfId="5" applyNumberFormat="1" applyFont="1" applyFill="1" applyBorder="1" applyAlignment="1">
      <alignment horizontal="right"/>
    </xf>
    <xf numFmtId="182" fontId="9" fillId="2" borderId="148" xfId="5" applyNumberFormat="1" applyFont="1" applyFill="1" applyBorder="1" applyAlignment="1">
      <alignment horizontal="right"/>
    </xf>
    <xf numFmtId="182" fontId="9" fillId="0" borderId="158" xfId="0" applyNumberFormat="1" applyFont="1" applyFill="1" applyBorder="1" applyAlignment="1">
      <alignment horizontal="right"/>
    </xf>
    <xf numFmtId="182" fontId="9" fillId="0" borderId="158" xfId="5" applyNumberFormat="1" applyFont="1" applyFill="1" applyBorder="1" applyAlignment="1">
      <alignment horizontal="right"/>
    </xf>
    <xf numFmtId="185" fontId="9" fillId="0" borderId="205" xfId="5" applyNumberFormat="1" applyFont="1" applyFill="1" applyBorder="1" applyAlignment="1">
      <alignment horizontal="right"/>
    </xf>
    <xf numFmtId="182" fontId="9" fillId="0" borderId="226" xfId="5" applyNumberFormat="1" applyFont="1" applyFill="1" applyBorder="1" applyAlignment="1">
      <alignment horizontal="right"/>
    </xf>
    <xf numFmtId="182" fontId="9" fillId="0" borderId="87" xfId="0" applyNumberFormat="1" applyFont="1" applyFill="1" applyBorder="1" applyAlignment="1">
      <alignment horizontal="right"/>
    </xf>
    <xf numFmtId="182" fontId="9" fillId="0" borderId="87" xfId="5" applyNumberFormat="1" applyFont="1" applyFill="1" applyBorder="1" applyAlignment="1">
      <alignment horizontal="right"/>
    </xf>
    <xf numFmtId="182" fontId="9" fillId="0" borderId="212" xfId="5" quotePrefix="1" applyNumberFormat="1" applyFont="1" applyFill="1" applyBorder="1" applyAlignment="1">
      <alignment horizontal="right"/>
    </xf>
    <xf numFmtId="182" fontId="9" fillId="0" borderId="92" xfId="5" applyNumberFormat="1" applyFont="1" applyFill="1" applyBorder="1" applyAlignment="1">
      <alignment horizontal="right"/>
    </xf>
    <xf numFmtId="179" fontId="9" fillId="0" borderId="38" xfId="5" applyNumberFormat="1" applyFont="1" applyFill="1" applyBorder="1" applyAlignment="1">
      <alignment horizontal="right"/>
    </xf>
    <xf numFmtId="182" fontId="9" fillId="0" borderId="146" xfId="5" applyNumberFormat="1" applyFont="1" applyFill="1" applyBorder="1" applyAlignment="1">
      <alignment horizontal="right"/>
    </xf>
    <xf numFmtId="182" fontId="9" fillId="0" borderId="147" xfId="5" applyNumberFormat="1" applyFont="1" applyFill="1" applyBorder="1" applyAlignment="1">
      <alignment horizontal="right"/>
    </xf>
    <xf numFmtId="182" fontId="9" fillId="0" borderId="205" xfId="5" applyNumberFormat="1" applyFont="1" applyFill="1" applyBorder="1" applyAlignment="1">
      <alignment horizontal="right"/>
    </xf>
    <xf numFmtId="182" fontId="9" fillId="0" borderId="98" xfId="5" applyNumberFormat="1" applyFont="1" applyFill="1" applyBorder="1" applyAlignment="1">
      <alignment horizontal="right"/>
    </xf>
    <xf numFmtId="182" fontId="9" fillId="0" borderId="130" xfId="5" applyNumberFormat="1" applyFont="1" applyFill="1" applyBorder="1" applyAlignment="1">
      <alignment horizontal="right"/>
    </xf>
    <xf numFmtId="182" fontId="9" fillId="0" borderId="97" xfId="5" applyNumberFormat="1" applyFont="1" applyFill="1" applyBorder="1" applyAlignment="1">
      <alignment horizontal="right"/>
    </xf>
    <xf numFmtId="182" fontId="9" fillId="0" borderId="123" xfId="5" applyNumberFormat="1" applyFont="1" applyFill="1" applyBorder="1" applyAlignment="1">
      <alignment horizontal="right"/>
    </xf>
    <xf numFmtId="182" fontId="9" fillId="0" borderId="223" xfId="5" applyNumberFormat="1" applyFont="1" applyFill="1" applyBorder="1" applyAlignment="1">
      <alignment horizontal="right"/>
    </xf>
    <xf numFmtId="182" fontId="9" fillId="0" borderId="224" xfId="5" applyNumberFormat="1" applyFont="1" applyFill="1" applyBorder="1" applyAlignment="1">
      <alignment horizontal="right"/>
    </xf>
    <xf numFmtId="182" fontId="9" fillId="0" borderId="174" xfId="5" applyNumberFormat="1" applyFont="1" applyFill="1" applyBorder="1" applyAlignment="1">
      <alignment horizontal="right"/>
    </xf>
    <xf numFmtId="182" fontId="9" fillId="0" borderId="175" xfId="5" applyNumberFormat="1" applyFont="1" applyFill="1" applyBorder="1" applyAlignment="1">
      <alignment horizontal="right"/>
    </xf>
    <xf numFmtId="182" fontId="9" fillId="0" borderId="7" xfId="5" applyNumberFormat="1" applyFont="1" applyFill="1" applyBorder="1" applyAlignment="1">
      <alignment horizontal="right"/>
    </xf>
    <xf numFmtId="182" fontId="9" fillId="0" borderId="225" xfId="5" applyNumberFormat="1" applyFont="1" applyFill="1" applyBorder="1" applyAlignment="1">
      <alignment horizontal="right"/>
    </xf>
    <xf numFmtId="177" fontId="9" fillId="0" borderId="34" xfId="1" applyNumberFormat="1" applyFont="1" applyFill="1" applyBorder="1" applyAlignment="1">
      <alignment horizontal="right"/>
    </xf>
    <xf numFmtId="179" fontId="9" fillId="0" borderId="222" xfId="5" applyNumberFormat="1" applyFont="1" applyFill="1" applyBorder="1" applyAlignment="1">
      <alignment horizontal="right"/>
    </xf>
    <xf numFmtId="182" fontId="9" fillId="0" borderId="17" xfId="3" applyNumberFormat="1" applyFont="1" applyFill="1" applyBorder="1" applyAlignment="1" applyProtection="1">
      <alignment horizontal="right"/>
    </xf>
    <xf numFmtId="182" fontId="11" fillId="0" borderId="283" xfId="5" applyNumberFormat="1" applyFont="1" applyFill="1" applyBorder="1" applyAlignment="1">
      <alignment horizontal="right"/>
    </xf>
    <xf numFmtId="182" fontId="11" fillId="2" borderId="283" xfId="5" applyNumberFormat="1" applyFont="1" applyFill="1" applyBorder="1" applyAlignment="1">
      <alignment horizontal="right"/>
    </xf>
    <xf numFmtId="182" fontId="9" fillId="0" borderId="9" xfId="5" applyNumberFormat="1" applyFont="1" applyFill="1" applyBorder="1" applyAlignment="1">
      <alignment horizontal="right"/>
    </xf>
    <xf numFmtId="182" fontId="9" fillId="0" borderId="28" xfId="5" applyNumberFormat="1" applyFont="1" applyFill="1" applyBorder="1" applyAlignment="1">
      <alignment horizontal="right"/>
    </xf>
    <xf numFmtId="182" fontId="9" fillId="2" borderId="21" xfId="5" applyNumberFormat="1" applyFont="1" applyFill="1" applyBorder="1" applyAlignment="1">
      <alignment horizontal="right"/>
    </xf>
    <xf numFmtId="182" fontId="9" fillId="2" borderId="9" xfId="5" applyNumberFormat="1" applyFont="1" applyFill="1" applyBorder="1" applyAlignment="1">
      <alignment horizontal="right"/>
    </xf>
    <xf numFmtId="182" fontId="9" fillId="2" borderId="141" xfId="5" applyNumberFormat="1" applyFont="1" applyFill="1" applyBorder="1" applyAlignment="1">
      <alignment horizontal="right"/>
    </xf>
    <xf numFmtId="182" fontId="9" fillId="0" borderId="37" xfId="5" applyNumberFormat="1" applyFont="1" applyFill="1" applyBorder="1" applyAlignment="1">
      <alignment horizontal="right"/>
    </xf>
    <xf numFmtId="182" fontId="9" fillId="0" borderId="25" xfId="0" applyNumberFormat="1" applyFont="1" applyFill="1" applyBorder="1" applyAlignment="1">
      <alignment horizontal="right"/>
    </xf>
    <xf numFmtId="182" fontId="9" fillId="0" borderId="26" xfId="5" applyNumberFormat="1" applyFont="1" applyFill="1" applyBorder="1" applyAlignment="1">
      <alignment horizontal="right"/>
    </xf>
    <xf numFmtId="182" fontId="9" fillId="0" borderId="29" xfId="5" applyNumberFormat="1" applyFont="1" applyFill="1" applyBorder="1" applyAlignment="1">
      <alignment horizontal="right"/>
    </xf>
    <xf numFmtId="182" fontId="9" fillId="0" borderId="45" xfId="0" applyNumberFormat="1" applyFont="1" applyFill="1" applyBorder="1" applyAlignment="1">
      <alignment horizontal="right"/>
    </xf>
    <xf numFmtId="179" fontId="9" fillId="0" borderId="79" xfId="5" applyNumberFormat="1" applyFont="1" applyFill="1" applyBorder="1" applyAlignment="1">
      <alignment horizontal="right"/>
    </xf>
    <xf numFmtId="182" fontId="9" fillId="0" borderId="227" xfId="0" applyNumberFormat="1" applyFont="1" applyFill="1" applyBorder="1" applyAlignment="1">
      <alignment horizontal="right"/>
    </xf>
    <xf numFmtId="182" fontId="9" fillId="0" borderId="65" xfId="5" applyNumberFormat="1" applyFont="1" applyFill="1" applyBorder="1" applyAlignment="1">
      <alignment horizontal="right"/>
    </xf>
    <xf numFmtId="182" fontId="9" fillId="0" borderId="7" xfId="5" quotePrefix="1" applyNumberFormat="1" applyFont="1" applyFill="1" applyBorder="1" applyAlignment="1">
      <alignment horizontal="right"/>
    </xf>
    <xf numFmtId="182" fontId="9" fillId="0" borderId="116" xfId="5" applyNumberFormat="1" applyFont="1" applyFill="1" applyBorder="1" applyAlignment="1">
      <alignment horizontal="right"/>
    </xf>
    <xf numFmtId="182" fontId="9" fillId="0" borderId="213" xfId="5" applyNumberFormat="1" applyFont="1" applyFill="1" applyBorder="1" applyAlignment="1">
      <alignment horizontal="right"/>
    </xf>
    <xf numFmtId="182" fontId="9" fillId="0" borderId="228" xfId="5" applyNumberFormat="1" applyFont="1" applyFill="1" applyBorder="1" applyAlignment="1">
      <alignment horizontal="right"/>
    </xf>
    <xf numFmtId="182" fontId="9" fillId="0" borderId="36" xfId="5" applyNumberFormat="1" applyFont="1" applyFill="1" applyBorder="1" applyAlignment="1">
      <alignment horizontal="right"/>
    </xf>
    <xf numFmtId="182" fontId="11" fillId="0" borderId="38" xfId="5" applyNumberFormat="1" applyFont="1" applyFill="1" applyBorder="1" applyAlignment="1" applyProtection="1">
      <alignment horizontal="right"/>
    </xf>
    <xf numFmtId="182" fontId="9" fillId="0" borderId="0" xfId="5" applyNumberFormat="1" applyFont="1" applyFill="1" applyBorder="1" applyAlignment="1">
      <alignment horizontal="right"/>
    </xf>
    <xf numFmtId="182" fontId="9" fillId="0" borderId="54" xfId="5" applyNumberFormat="1" applyFont="1" applyFill="1" applyBorder="1" applyAlignment="1">
      <alignment horizontal="right"/>
    </xf>
    <xf numFmtId="182" fontId="9" fillId="0" borderId="60" xfId="5" applyNumberFormat="1" applyFont="1" applyFill="1" applyBorder="1" applyAlignment="1">
      <alignment horizontal="right"/>
    </xf>
    <xf numFmtId="182" fontId="28" fillId="0" borderId="54" xfId="5" applyNumberFormat="1" applyFont="1" applyFill="1" applyBorder="1" applyAlignment="1">
      <alignment horizontal="right"/>
    </xf>
    <xf numFmtId="182" fontId="9" fillId="0" borderId="154" xfId="5" applyNumberFormat="1" applyFont="1" applyFill="1" applyBorder="1" applyAlignment="1">
      <alignment horizontal="right"/>
    </xf>
    <xf numFmtId="182" fontId="9" fillId="0" borderId="20" xfId="5" applyNumberFormat="1" applyFont="1" applyFill="1" applyBorder="1" applyAlignment="1">
      <alignment horizontal="right"/>
    </xf>
    <xf numFmtId="182" fontId="9" fillId="0" borderId="30" xfId="5" applyNumberFormat="1" applyFont="1" applyFill="1" applyBorder="1" applyAlignment="1">
      <alignment horizontal="right"/>
    </xf>
    <xf numFmtId="182" fontId="9" fillId="0" borderId="197" xfId="5" applyNumberFormat="1" applyFont="1" applyFill="1" applyBorder="1" applyAlignment="1">
      <alignment horizontal="right"/>
    </xf>
    <xf numFmtId="182" fontId="9" fillId="0" borderId="198" xfId="5" applyNumberFormat="1" applyFont="1" applyFill="1" applyBorder="1" applyAlignment="1">
      <alignment horizontal="right"/>
    </xf>
    <xf numFmtId="182" fontId="9" fillId="0" borderId="199" xfId="5" applyNumberFormat="1" applyFont="1" applyFill="1" applyBorder="1" applyAlignment="1">
      <alignment horizontal="right"/>
    </xf>
    <xf numFmtId="182" fontId="9" fillId="0" borderId="200" xfId="5" applyNumberFormat="1" applyFont="1" applyFill="1" applyBorder="1" applyAlignment="1">
      <alignment horizontal="right"/>
    </xf>
    <xf numFmtId="182" fontId="9" fillId="0" borderId="201" xfId="5" applyNumberFormat="1" applyFont="1" applyFill="1" applyBorder="1" applyAlignment="1">
      <alignment horizontal="right"/>
    </xf>
    <xf numFmtId="182" fontId="9" fillId="0" borderId="202" xfId="5" applyNumberFormat="1" applyFont="1" applyFill="1" applyBorder="1" applyAlignment="1">
      <alignment horizontal="right"/>
    </xf>
    <xf numFmtId="182" fontId="9" fillId="0" borderId="108" xfId="5" applyNumberFormat="1" applyFont="1" applyFill="1" applyBorder="1" applyAlignment="1">
      <alignment horizontal="right"/>
    </xf>
    <xf numFmtId="182" fontId="9" fillId="2" borderId="30" xfId="5" applyNumberFormat="1" applyFont="1" applyFill="1" applyBorder="1" applyAlignment="1" applyProtection="1">
      <alignment horizontal="right"/>
    </xf>
    <xf numFmtId="182" fontId="9" fillId="2" borderId="20" xfId="5" applyNumberFormat="1" applyFont="1" applyFill="1" applyBorder="1" applyAlignment="1" applyProtection="1">
      <alignment horizontal="right"/>
    </xf>
    <xf numFmtId="182" fontId="9" fillId="2" borderId="29" xfId="5" applyNumberFormat="1" applyFont="1" applyFill="1" applyBorder="1" applyAlignment="1">
      <alignment horizontal="right"/>
    </xf>
    <xf numFmtId="182" fontId="9" fillId="2" borderId="138" xfId="5" applyNumberFormat="1" applyFont="1" applyFill="1" applyBorder="1" applyAlignment="1">
      <alignment horizontal="right"/>
    </xf>
    <xf numFmtId="182" fontId="9" fillId="2" borderId="207" xfId="5" applyNumberFormat="1" applyFont="1" applyFill="1" applyBorder="1" applyAlignment="1" applyProtection="1">
      <alignment horizontal="right"/>
    </xf>
    <xf numFmtId="182" fontId="9" fillId="2" borderId="170" xfId="5" applyNumberFormat="1" applyFont="1" applyFill="1" applyBorder="1" applyAlignment="1" applyProtection="1">
      <alignment horizontal="right"/>
    </xf>
    <xf numFmtId="182" fontId="11" fillId="2" borderId="20" xfId="5" applyNumberFormat="1" applyFont="1" applyFill="1" applyBorder="1" applyAlignment="1" applyProtection="1">
      <alignment horizontal="right"/>
    </xf>
    <xf numFmtId="182" fontId="9" fillId="0" borderId="203" xfId="5" applyNumberFormat="1" applyFont="1" applyFill="1" applyBorder="1" applyAlignment="1">
      <alignment horizontal="right"/>
    </xf>
    <xf numFmtId="182" fontId="9" fillId="0" borderId="40" xfId="5" applyNumberFormat="1" applyFont="1" applyFill="1" applyBorder="1" applyAlignment="1">
      <alignment horizontal="right"/>
    </xf>
    <xf numFmtId="182" fontId="9" fillId="0" borderId="74" xfId="5" applyNumberFormat="1" applyFont="1" applyFill="1" applyBorder="1" applyAlignment="1">
      <alignment horizontal="right"/>
    </xf>
    <xf numFmtId="182" fontId="9" fillId="0" borderId="204" xfId="5" applyNumberFormat="1" applyFont="1" applyFill="1" applyBorder="1" applyAlignment="1">
      <alignment horizontal="right"/>
    </xf>
    <xf numFmtId="182" fontId="9" fillId="0" borderId="24" xfId="5" applyNumberFormat="1" applyFont="1" applyFill="1" applyBorder="1" applyAlignment="1">
      <alignment horizontal="right"/>
    </xf>
    <xf numFmtId="182" fontId="9" fillId="0" borderId="137" xfId="5" applyNumberFormat="1" applyFont="1" applyFill="1" applyBorder="1" applyAlignment="1">
      <alignment horizontal="right"/>
    </xf>
    <xf numFmtId="182" fontId="9" fillId="0" borderId="138" xfId="5" applyNumberFormat="1" applyFont="1" applyFill="1" applyBorder="1" applyAlignment="1">
      <alignment horizontal="right"/>
    </xf>
    <xf numFmtId="182" fontId="9" fillId="0" borderId="52" xfId="5" applyNumberFormat="1" applyFont="1" applyFill="1" applyBorder="1" applyAlignment="1">
      <alignment horizontal="right"/>
    </xf>
    <xf numFmtId="182" fontId="9" fillId="0" borderId="206" xfId="5" applyNumberFormat="1" applyFont="1" applyFill="1" applyBorder="1" applyAlignment="1">
      <alignment horizontal="right"/>
    </xf>
    <xf numFmtId="182" fontId="9" fillId="0" borderId="4" xfId="5" applyNumberFormat="1" applyFont="1" applyFill="1" applyBorder="1" applyAlignment="1">
      <alignment horizontal="right"/>
    </xf>
    <xf numFmtId="182" fontId="9" fillId="0" borderId="156" xfId="5" applyNumberFormat="1" applyFont="1" applyFill="1" applyBorder="1" applyAlignment="1">
      <alignment horizontal="right"/>
    </xf>
    <xf numFmtId="182" fontId="9" fillId="0" borderId="30" xfId="5" applyNumberFormat="1" applyFont="1" applyFill="1" applyBorder="1" applyAlignment="1" applyProtection="1">
      <alignment horizontal="right"/>
    </xf>
    <xf numFmtId="182" fontId="9" fillId="0" borderId="20" xfId="5" applyNumberFormat="1" applyFont="1" applyFill="1" applyBorder="1" applyAlignment="1" applyProtection="1">
      <alignment horizontal="right"/>
    </xf>
    <xf numFmtId="182" fontId="9" fillId="0" borderId="207" xfId="5" applyNumberFormat="1" applyFont="1" applyFill="1" applyBorder="1" applyAlignment="1" applyProtection="1">
      <alignment horizontal="right"/>
    </xf>
    <xf numFmtId="182" fontId="9" fillId="0" borderId="31" xfId="5" applyNumberFormat="1" applyFont="1" applyFill="1" applyBorder="1" applyAlignment="1" applyProtection="1">
      <alignment horizontal="right"/>
    </xf>
    <xf numFmtId="182" fontId="11" fillId="0" borderId="20" xfId="5" applyNumberFormat="1" applyFont="1" applyFill="1" applyBorder="1" applyAlignment="1" applyProtection="1">
      <alignment horizontal="right"/>
    </xf>
    <xf numFmtId="182" fontId="11" fillId="0" borderId="34" xfId="5" applyNumberFormat="1" applyFont="1" applyFill="1" applyBorder="1" applyAlignment="1" applyProtection="1">
      <alignment horizontal="right"/>
    </xf>
    <xf numFmtId="182" fontId="9" fillId="0" borderId="21" xfId="5" applyNumberFormat="1" applyFont="1" applyFill="1" applyBorder="1" applyAlignment="1" applyProtection="1">
      <alignment horizontal="right"/>
    </xf>
    <xf numFmtId="182" fontId="9" fillId="0" borderId="24" xfId="5" applyNumberFormat="1" applyFont="1" applyFill="1" applyBorder="1" applyAlignment="1" applyProtection="1">
      <alignment horizontal="right"/>
    </xf>
    <xf numFmtId="182" fontId="9" fillId="0" borderId="197" xfId="5" applyNumberFormat="1" applyFont="1" applyFill="1" applyBorder="1" applyAlignment="1" applyProtection="1">
      <alignment horizontal="right"/>
    </xf>
    <xf numFmtId="182" fontId="9" fillId="0" borderId="90" xfId="5" applyNumberFormat="1" applyFont="1" applyFill="1" applyBorder="1" applyAlignment="1" applyProtection="1">
      <alignment horizontal="right"/>
    </xf>
    <xf numFmtId="182" fontId="11" fillId="0" borderId="21" xfId="5" applyNumberFormat="1" applyFont="1" applyFill="1" applyBorder="1" applyAlignment="1" applyProtection="1">
      <alignment horizontal="right"/>
    </xf>
    <xf numFmtId="182" fontId="9" fillId="0" borderId="9" xfId="5" applyNumberFormat="1" applyFont="1" applyFill="1" applyBorder="1" applyAlignment="1" applyProtection="1">
      <alignment horizontal="right"/>
    </xf>
    <xf numFmtId="182" fontId="9" fillId="0" borderId="203" xfId="5" applyNumberFormat="1" applyFont="1" applyFill="1" applyBorder="1" applyAlignment="1" applyProtection="1">
      <alignment horizontal="right"/>
    </xf>
    <xf numFmtId="182" fontId="9" fillId="0" borderId="40" xfId="5" applyNumberFormat="1" applyFont="1" applyFill="1" applyBorder="1" applyAlignment="1" applyProtection="1">
      <alignment horizontal="right"/>
    </xf>
    <xf numFmtId="182" fontId="9" fillId="0" borderId="89" xfId="5" applyNumberFormat="1" applyFont="1" applyFill="1" applyBorder="1" applyAlignment="1" applyProtection="1">
      <alignment horizontal="right"/>
    </xf>
    <xf numFmtId="0" fontId="2" fillId="0" borderId="0" xfId="5" applyFont="1" applyFill="1" applyBorder="1" applyAlignment="1">
      <alignment horizontal="right"/>
    </xf>
    <xf numFmtId="182" fontId="9" fillId="0" borderId="126" xfId="5" applyNumberFormat="1" applyFont="1" applyFill="1" applyBorder="1" applyAlignment="1" applyProtection="1">
      <alignment horizontal="right"/>
    </xf>
    <xf numFmtId="182" fontId="9" fillId="0" borderId="208" xfId="5" applyNumberFormat="1" applyFont="1" applyFill="1" applyBorder="1" applyAlignment="1" applyProtection="1">
      <alignment horizontal="right"/>
    </xf>
    <xf numFmtId="182" fontId="11" fillId="2" borderId="34" xfId="5" applyNumberFormat="1" applyFont="1" applyFill="1" applyBorder="1" applyAlignment="1" applyProtection="1">
      <alignment horizontal="right"/>
    </xf>
    <xf numFmtId="182" fontId="11" fillId="2" borderId="34" xfId="5" applyNumberFormat="1" applyFont="1" applyFill="1" applyBorder="1" applyAlignment="1" applyProtection="1">
      <alignment horizontal="right" shrinkToFit="1"/>
    </xf>
    <xf numFmtId="182" fontId="11" fillId="2" borderId="21" xfId="5" applyNumberFormat="1" applyFont="1" applyFill="1" applyBorder="1" applyAlignment="1" applyProtection="1">
      <alignment horizontal="right" shrinkToFit="1"/>
    </xf>
    <xf numFmtId="182" fontId="11" fillId="2" borderId="27" xfId="5" applyNumberFormat="1" applyFont="1" applyFill="1" applyBorder="1" applyAlignment="1" applyProtection="1">
      <alignment horizontal="right" shrinkToFit="1"/>
    </xf>
    <xf numFmtId="182" fontId="11" fillId="2" borderId="74" xfId="5" applyNumberFormat="1" applyFont="1" applyFill="1" applyBorder="1" applyAlignment="1" applyProtection="1">
      <alignment horizontal="right" shrinkToFit="1"/>
    </xf>
    <xf numFmtId="182" fontId="11" fillId="2" borderId="90" xfId="5" applyNumberFormat="1" applyFont="1" applyFill="1" applyBorder="1" applyAlignment="1" applyProtection="1">
      <alignment horizontal="right" shrinkToFit="1"/>
    </xf>
    <xf numFmtId="182" fontId="9" fillId="0" borderId="74" xfId="5" applyNumberFormat="1" applyFont="1" applyFill="1" applyBorder="1" applyAlignment="1" applyProtection="1">
      <alignment horizontal="right"/>
    </xf>
    <xf numFmtId="182" fontId="9" fillId="0" borderId="138" xfId="5" applyNumberFormat="1" applyFont="1" applyFill="1" applyBorder="1" applyAlignment="1" applyProtection="1">
      <alignment horizontal="right"/>
    </xf>
    <xf numFmtId="182" fontId="11" fillId="0" borderId="174" xfId="5" applyNumberFormat="1" applyFont="1" applyFill="1" applyBorder="1" applyAlignment="1" applyProtection="1">
      <alignment horizontal="right"/>
    </xf>
    <xf numFmtId="182" fontId="9" fillId="0" borderId="175" xfId="5" applyNumberFormat="1" applyFont="1" applyFill="1" applyBorder="1" applyAlignment="1" applyProtection="1">
      <alignment horizontal="right"/>
    </xf>
    <xf numFmtId="182" fontId="9" fillId="0" borderId="65" xfId="5" applyNumberFormat="1" applyFont="1" applyFill="1" applyBorder="1" applyAlignment="1" applyProtection="1">
      <alignment horizontal="right"/>
    </xf>
    <xf numFmtId="182" fontId="9" fillId="0" borderId="64" xfId="5" applyNumberFormat="1" applyFont="1" applyFill="1" applyBorder="1" applyAlignment="1" applyProtection="1">
      <alignment horizontal="right"/>
    </xf>
    <xf numFmtId="182" fontId="9" fillId="0" borderId="7" xfId="5" applyNumberFormat="1" applyFont="1" applyFill="1" applyBorder="1" applyAlignment="1" applyProtection="1">
      <alignment horizontal="right"/>
    </xf>
    <xf numFmtId="182" fontId="11" fillId="0" borderId="175" xfId="5" applyNumberFormat="1" applyFont="1" applyFill="1" applyBorder="1" applyAlignment="1" applyProtection="1">
      <alignment horizontal="right"/>
    </xf>
    <xf numFmtId="182" fontId="11" fillId="0" borderId="205" xfId="5" applyNumberFormat="1" applyFont="1" applyFill="1" applyBorder="1" applyAlignment="1" applyProtection="1">
      <alignment horizontal="right"/>
    </xf>
    <xf numFmtId="182" fontId="9" fillId="0" borderId="115" xfId="5" applyNumberFormat="1" applyFont="1" applyFill="1" applyBorder="1" applyAlignment="1" applyProtection="1">
      <alignment horizontal="right"/>
    </xf>
    <xf numFmtId="182" fontId="9" fillId="0" borderId="118" xfId="5" applyNumberFormat="1" applyFont="1" applyFill="1" applyBorder="1" applyAlignment="1" applyProtection="1">
      <alignment horizontal="right"/>
    </xf>
    <xf numFmtId="182" fontId="9" fillId="0" borderId="79" xfId="5" applyNumberFormat="1" applyFont="1" applyFill="1" applyBorder="1" applyAlignment="1" applyProtection="1">
      <alignment horizontal="right"/>
    </xf>
    <xf numFmtId="182" fontId="9" fillId="0" borderId="210" xfId="5" applyNumberFormat="1" applyFont="1" applyFill="1" applyBorder="1" applyAlignment="1" applyProtection="1">
      <alignment horizontal="right"/>
    </xf>
    <xf numFmtId="182" fontId="9" fillId="0" borderId="204" xfId="5" applyNumberFormat="1" applyFont="1" applyFill="1" applyBorder="1" applyAlignment="1" applyProtection="1">
      <alignment horizontal="right"/>
    </xf>
    <xf numFmtId="182" fontId="9" fillId="0" borderId="151" xfId="5" applyNumberFormat="1" applyFont="1" applyFill="1" applyBorder="1" applyAlignment="1" applyProtection="1">
      <alignment horizontal="right"/>
    </xf>
    <xf numFmtId="182" fontId="9" fillId="0" borderId="29" xfId="5" applyNumberFormat="1" applyFont="1" applyFill="1" applyBorder="1" applyAlignment="1" applyProtection="1">
      <alignment horizontal="right"/>
    </xf>
    <xf numFmtId="182" fontId="11" fillId="0" borderId="29" xfId="5" applyNumberFormat="1" applyFont="1" applyFill="1" applyBorder="1" applyAlignment="1" applyProtection="1">
      <alignment horizontal="right"/>
    </xf>
    <xf numFmtId="182" fontId="11" fillId="0" borderId="211" xfId="5" applyNumberFormat="1" applyFont="1" applyFill="1" applyBorder="1" applyAlignment="1" applyProtection="1">
      <alignment horizontal="right"/>
    </xf>
    <xf numFmtId="182" fontId="9" fillId="0" borderId="66" xfId="5" applyNumberFormat="1" applyFont="1" applyFill="1" applyBorder="1" applyAlignment="1" applyProtection="1">
      <alignment horizontal="right"/>
    </xf>
    <xf numFmtId="182" fontId="9" fillId="0" borderId="209" xfId="5" applyNumberFormat="1" applyFont="1" applyFill="1" applyBorder="1" applyAlignment="1" applyProtection="1">
      <alignment horizontal="right"/>
    </xf>
    <xf numFmtId="182" fontId="9" fillId="0" borderId="212" xfId="5" applyNumberFormat="1" applyFont="1" applyFill="1" applyBorder="1" applyAlignment="1" applyProtection="1">
      <alignment horizontal="right"/>
    </xf>
    <xf numFmtId="182" fontId="11" fillId="0" borderId="45" xfId="5" applyNumberFormat="1" applyFont="1" applyFill="1" applyBorder="1" applyAlignment="1" applyProtection="1">
      <alignment horizontal="right"/>
    </xf>
    <xf numFmtId="182" fontId="11" fillId="0" borderId="87" xfId="5" applyNumberFormat="1" applyFont="1" applyFill="1" applyBorder="1" applyAlignment="1" applyProtection="1">
      <alignment horizontal="right"/>
    </xf>
    <xf numFmtId="182" fontId="9" fillId="0" borderId="87" xfId="5" applyNumberFormat="1" applyFont="1" applyFill="1" applyBorder="1" applyAlignment="1" applyProtection="1">
      <alignment horizontal="right"/>
    </xf>
    <xf numFmtId="182" fontId="11" fillId="0" borderId="158" xfId="5" applyNumberFormat="1" applyFont="1" applyFill="1" applyBorder="1" applyAlignment="1" applyProtection="1">
      <alignment horizontal="right"/>
    </xf>
    <xf numFmtId="182" fontId="9" fillId="0" borderId="213" xfId="5" applyNumberFormat="1" applyFont="1" applyFill="1" applyBorder="1" applyAlignment="1" applyProtection="1">
      <alignment horizontal="right"/>
    </xf>
    <xf numFmtId="182" fontId="9" fillId="0" borderId="214" xfId="5" applyNumberFormat="1" applyFont="1" applyFill="1" applyBorder="1" applyAlignment="1" applyProtection="1">
      <alignment horizontal="right"/>
    </xf>
    <xf numFmtId="182" fontId="9" fillId="0" borderId="137" xfId="5" applyNumberFormat="1" applyFont="1" applyFill="1" applyBorder="1" applyAlignment="1" applyProtection="1">
      <alignment horizontal="right"/>
    </xf>
    <xf numFmtId="182" fontId="11" fillId="0" borderId="213" xfId="5" applyNumberFormat="1" applyFont="1" applyFill="1" applyBorder="1" applyAlignment="1" applyProtection="1">
      <alignment horizontal="right"/>
    </xf>
    <xf numFmtId="182" fontId="9" fillId="0" borderId="129" xfId="5" applyNumberFormat="1" applyFont="1" applyFill="1" applyBorder="1" applyAlignment="1" applyProtection="1">
      <alignment horizontal="right"/>
    </xf>
    <xf numFmtId="182" fontId="11" fillId="0" borderId="118" xfId="5" applyNumberFormat="1" applyFont="1" applyFill="1" applyBorder="1" applyAlignment="1" applyProtection="1">
      <alignment horizontal="right"/>
    </xf>
    <xf numFmtId="182" fontId="9" fillId="0" borderId="72" xfId="5" applyNumberFormat="1" applyFont="1" applyFill="1" applyBorder="1" applyAlignment="1">
      <alignment horizontal="right"/>
    </xf>
    <xf numFmtId="182" fontId="9" fillId="0" borderId="51" xfId="5" applyNumberFormat="1" applyFont="1" applyFill="1" applyBorder="1" applyAlignment="1" applyProtection="1">
      <alignment horizontal="right"/>
    </xf>
    <xf numFmtId="182" fontId="9" fillId="0" borderId="4" xfId="5" applyNumberFormat="1" applyFont="1" applyFill="1" applyBorder="1" applyAlignment="1" applyProtection="1">
      <alignment horizontal="right"/>
    </xf>
    <xf numFmtId="182" fontId="9" fillId="0" borderId="291" xfId="5" applyNumberFormat="1" applyFont="1" applyFill="1" applyBorder="1" applyAlignment="1" applyProtection="1">
      <alignment horizontal="right"/>
    </xf>
    <xf numFmtId="182" fontId="9" fillId="0" borderId="231" xfId="5" applyNumberFormat="1" applyFont="1" applyFill="1" applyBorder="1" applyAlignment="1">
      <alignment horizontal="right"/>
    </xf>
    <xf numFmtId="182" fontId="9" fillId="0" borderId="72" xfId="5" applyNumberFormat="1" applyFont="1" applyFill="1" applyBorder="1" applyAlignment="1" applyProtection="1">
      <alignment horizontal="right"/>
    </xf>
    <xf numFmtId="182" fontId="9" fillId="0" borderId="292" xfId="5" applyNumberFormat="1" applyFont="1" applyFill="1" applyBorder="1" applyAlignment="1">
      <alignment horizontal="right"/>
    </xf>
    <xf numFmtId="182" fontId="11" fillId="0" borderId="51" xfId="5" applyNumberFormat="1" applyFont="1" applyFill="1" applyBorder="1" applyAlignment="1" applyProtection="1">
      <alignment horizontal="right"/>
    </xf>
    <xf numFmtId="182" fontId="9" fillId="0" borderId="376" xfId="5" applyNumberFormat="1" applyFont="1" applyFill="1" applyBorder="1" applyAlignment="1">
      <alignment horizontal="right"/>
    </xf>
    <xf numFmtId="182" fontId="15" fillId="0" borderId="84" xfId="5" applyNumberFormat="1" applyFont="1" applyFill="1" applyBorder="1" applyAlignment="1" applyProtection="1">
      <alignment horizontal="right"/>
    </xf>
    <xf numFmtId="182" fontId="15" fillId="0" borderId="182" xfId="5" applyNumberFormat="1" applyFont="1" applyFill="1" applyBorder="1" applyAlignment="1" applyProtection="1">
      <alignment horizontal="right"/>
    </xf>
    <xf numFmtId="182" fontId="15" fillId="0" borderId="7" xfId="3" applyNumberFormat="1" applyFont="1" applyFill="1" applyBorder="1" applyAlignment="1" applyProtection="1">
      <alignment horizontal="right"/>
    </xf>
    <xf numFmtId="182" fontId="15" fillId="0" borderId="183" xfId="3" applyNumberFormat="1" applyFont="1" applyFill="1" applyBorder="1" applyAlignment="1" applyProtection="1">
      <alignment horizontal="right"/>
    </xf>
    <xf numFmtId="182" fontId="15" fillId="0" borderId="9" xfId="3" applyNumberFormat="1" applyFont="1" applyFill="1" applyBorder="1" applyAlignment="1" applyProtection="1">
      <alignment horizontal="right"/>
    </xf>
    <xf numFmtId="182" fontId="15" fillId="0" borderId="92" xfId="3" applyNumberFormat="1" applyFont="1" applyFill="1" applyBorder="1" applyAlignment="1" applyProtection="1">
      <alignment horizontal="right"/>
    </xf>
    <xf numFmtId="182" fontId="15" fillId="0" borderId="13" xfId="3" applyNumberFormat="1" applyFont="1" applyFill="1" applyBorder="1" applyAlignment="1" applyProtection="1">
      <alignment horizontal="right"/>
    </xf>
    <xf numFmtId="182" fontId="15" fillId="0" borderId="184" xfId="3" applyNumberFormat="1" applyFont="1" applyFill="1" applyBorder="1" applyAlignment="1" applyProtection="1">
      <alignment horizontal="right"/>
    </xf>
    <xf numFmtId="182" fontId="15" fillId="0" borderId="18" xfId="5" applyNumberFormat="1" applyFont="1" applyFill="1" applyBorder="1" applyAlignment="1" applyProtection="1">
      <alignment horizontal="right"/>
    </xf>
    <xf numFmtId="182" fontId="15" fillId="0" borderId="185" xfId="5" applyNumberFormat="1" applyFont="1" applyFill="1" applyBorder="1" applyAlignment="1" applyProtection="1">
      <alignment horizontal="right"/>
    </xf>
    <xf numFmtId="182" fontId="15" fillId="0" borderId="79" xfId="5" applyNumberFormat="1" applyFont="1" applyFill="1" applyBorder="1" applyAlignment="1" applyProtection="1">
      <alignment horizontal="right"/>
    </xf>
    <xf numFmtId="182" fontId="15" fillId="0" borderId="92" xfId="5" applyNumberFormat="1" applyFont="1" applyFill="1" applyBorder="1" applyAlignment="1" applyProtection="1">
      <alignment horizontal="right"/>
    </xf>
    <xf numFmtId="182" fontId="15" fillId="0" borderId="4" xfId="5" applyNumberFormat="1" applyFont="1" applyFill="1" applyBorder="1" applyAlignment="1" applyProtection="1">
      <alignment horizontal="right"/>
    </xf>
    <xf numFmtId="182" fontId="15" fillId="0" borderId="186" xfId="5" applyNumberFormat="1" applyFont="1" applyFill="1" applyBorder="1" applyAlignment="1" applyProtection="1">
      <alignment horizontal="right"/>
    </xf>
    <xf numFmtId="182" fontId="15" fillId="0" borderId="7" xfId="5" applyNumberFormat="1" applyFont="1" applyFill="1" applyBorder="1" applyAlignment="1" applyProtection="1">
      <alignment horizontal="right"/>
    </xf>
    <xf numFmtId="182" fontId="15" fillId="0" borderId="7" xfId="5" applyNumberFormat="1" applyFont="1" applyFill="1" applyBorder="1" applyAlignment="1">
      <alignment horizontal="right"/>
    </xf>
    <xf numFmtId="182" fontId="15" fillId="0" borderId="183" xfId="5" applyNumberFormat="1" applyFont="1" applyFill="1" applyBorder="1" applyAlignment="1">
      <alignment horizontal="right"/>
    </xf>
    <xf numFmtId="182" fontId="15" fillId="0" borderId="13" xfId="5" applyNumberFormat="1" applyFont="1" applyFill="1" applyBorder="1" applyAlignment="1" applyProtection="1">
      <alignment horizontal="right"/>
    </xf>
    <xf numFmtId="182" fontId="15" fillId="0" borderId="13" xfId="5" applyNumberFormat="1" applyFont="1" applyFill="1" applyBorder="1" applyAlignment="1">
      <alignment horizontal="right"/>
    </xf>
    <xf numFmtId="182" fontId="15" fillId="0" borderId="81" xfId="5" applyNumberFormat="1" applyFont="1" applyFill="1" applyBorder="1" applyAlignment="1">
      <alignment horizontal="right"/>
    </xf>
    <xf numFmtId="182" fontId="15" fillId="0" borderId="187" xfId="3" applyNumberFormat="1" applyFont="1" applyFill="1" applyBorder="1" applyAlignment="1" applyProtection="1">
      <alignment horizontal="right"/>
    </xf>
    <xf numFmtId="182" fontId="15" fillId="0" borderId="188" xfId="3" applyNumberFormat="1" applyFont="1" applyFill="1" applyBorder="1" applyAlignment="1" applyProtection="1">
      <alignment horizontal="right"/>
    </xf>
    <xf numFmtId="182" fontId="15" fillId="0" borderId="18" xfId="3" applyNumberFormat="1" applyFont="1" applyFill="1" applyBorder="1" applyAlignment="1" applyProtection="1">
      <alignment horizontal="right"/>
    </xf>
    <xf numFmtId="182" fontId="15" fillId="0" borderId="18" xfId="5" applyNumberFormat="1" applyFont="1" applyFill="1" applyBorder="1" applyAlignment="1">
      <alignment horizontal="right"/>
    </xf>
    <xf numFmtId="182" fontId="15" fillId="0" borderId="185" xfId="5" applyNumberFormat="1" applyFont="1" applyFill="1" applyBorder="1" applyAlignment="1">
      <alignment horizontal="right"/>
    </xf>
    <xf numFmtId="182" fontId="15" fillId="0" borderId="9" xfId="5" applyNumberFormat="1" applyFont="1" applyFill="1" applyBorder="1" applyAlignment="1">
      <alignment horizontal="right"/>
    </xf>
    <xf numFmtId="182" fontId="15" fillId="0" borderId="92" xfId="5" applyNumberFormat="1" applyFont="1" applyFill="1" applyBorder="1" applyAlignment="1">
      <alignment horizontal="right"/>
    </xf>
    <xf numFmtId="182" fontId="15" fillId="0" borderId="189" xfId="5" applyNumberFormat="1" applyFont="1" applyFill="1" applyBorder="1" applyAlignment="1" applyProtection="1">
      <alignment horizontal="right"/>
    </xf>
    <xf numFmtId="182" fontId="15" fillId="0" borderId="189" xfId="3" applyNumberFormat="1" applyFont="1" applyFill="1" applyBorder="1" applyAlignment="1" applyProtection="1">
      <alignment horizontal="right"/>
    </xf>
    <xf numFmtId="182" fontId="15" fillId="0" borderId="189" xfId="5" applyNumberFormat="1" applyFont="1" applyFill="1" applyBorder="1" applyAlignment="1">
      <alignment horizontal="right"/>
    </xf>
    <xf numFmtId="182" fontId="15" fillId="0" borderId="190" xfId="5" applyNumberFormat="1" applyFont="1" applyFill="1" applyBorder="1" applyAlignment="1">
      <alignment horizontal="right"/>
    </xf>
    <xf numFmtId="182" fontId="15" fillId="0" borderId="14" xfId="3" applyNumberFormat="1" applyFont="1" applyFill="1" applyBorder="1" applyAlignment="1" applyProtection="1">
      <alignment horizontal="right"/>
    </xf>
    <xf numFmtId="182" fontId="15" fillId="0" borderId="191" xfId="3" applyNumberFormat="1" applyFont="1" applyFill="1" applyBorder="1" applyAlignment="1" applyProtection="1">
      <alignment horizontal="right"/>
    </xf>
    <xf numFmtId="182" fontId="15" fillId="0" borderId="184" xfId="5" applyNumberFormat="1" applyFont="1" applyFill="1" applyBorder="1" applyAlignment="1">
      <alignment horizontal="right"/>
    </xf>
    <xf numFmtId="182" fontId="15" fillId="0" borderId="84" xfId="3" applyNumberFormat="1" applyFont="1" applyFill="1" applyBorder="1" applyAlignment="1" applyProtection="1">
      <alignment horizontal="right"/>
    </xf>
    <xf numFmtId="182" fontId="15" fillId="0" borderId="84" xfId="5" applyNumberFormat="1" applyFont="1" applyFill="1" applyBorder="1" applyAlignment="1">
      <alignment horizontal="right"/>
    </xf>
    <xf numFmtId="182" fontId="15" fillId="0" borderId="182" xfId="5" applyNumberFormat="1" applyFont="1" applyFill="1" applyBorder="1" applyAlignment="1">
      <alignment horizontal="right"/>
    </xf>
    <xf numFmtId="182" fontId="15" fillId="0" borderId="167" xfId="5" applyNumberFormat="1" applyFont="1" applyFill="1" applyBorder="1" applyAlignment="1" applyProtection="1">
      <alignment horizontal="right"/>
    </xf>
    <xf numFmtId="182" fontId="15" fillId="0" borderId="80" xfId="5" applyNumberFormat="1" applyFont="1" applyFill="1" applyBorder="1" applyAlignment="1" applyProtection="1">
      <alignment horizontal="right"/>
    </xf>
    <xf numFmtId="179" fontId="9" fillId="0" borderId="9" xfId="0" applyNumberFormat="1" applyFont="1" applyFill="1" applyBorder="1" applyAlignment="1">
      <alignment horizontal="right"/>
    </xf>
    <xf numFmtId="179" fontId="9" fillId="0" borderId="10" xfId="0" applyNumberFormat="1" applyFont="1" applyFill="1" applyBorder="1" applyAlignment="1">
      <alignment horizontal="right"/>
    </xf>
    <xf numFmtId="179" fontId="9" fillId="0" borderId="193" xfId="0" applyNumberFormat="1" applyFont="1" applyFill="1" applyBorder="1" applyAlignment="1">
      <alignment horizontal="right"/>
    </xf>
    <xf numFmtId="179" fontId="9" fillId="0" borderId="194" xfId="0" applyNumberFormat="1" applyFont="1" applyFill="1" applyBorder="1" applyAlignment="1">
      <alignment horizontal="right"/>
    </xf>
    <xf numFmtId="182" fontId="24" fillId="0" borderId="9" xfId="5" applyNumberFormat="1" applyFont="1" applyFill="1" applyBorder="1" applyAlignment="1" applyProtection="1">
      <alignment horizontal="right"/>
    </xf>
    <xf numFmtId="182" fontId="24" fillId="0" borderId="9" xfId="3" applyNumberFormat="1" applyFont="1" applyFill="1" applyBorder="1" applyAlignment="1" applyProtection="1">
      <alignment horizontal="right"/>
    </xf>
    <xf numFmtId="182" fontId="24" fillId="0" borderId="189" xfId="5" applyNumberFormat="1" applyFont="1" applyFill="1" applyBorder="1" applyAlignment="1" applyProtection="1">
      <alignment horizontal="right"/>
    </xf>
    <xf numFmtId="182" fontId="24" fillId="0" borderId="189" xfId="3" applyNumberFormat="1" applyFont="1" applyFill="1" applyBorder="1" applyAlignment="1" applyProtection="1">
      <alignment horizontal="right"/>
    </xf>
    <xf numFmtId="182" fontId="15" fillId="0" borderId="77" xfId="3" applyNumberFormat="1" applyFont="1" applyFill="1" applyBorder="1" applyAlignment="1" applyProtection="1">
      <alignment horizontal="right"/>
    </xf>
    <xf numFmtId="182" fontId="15" fillId="0" borderId="195" xfId="3" applyNumberFormat="1" applyFont="1" applyFill="1" applyBorder="1" applyAlignment="1" applyProtection="1">
      <alignment horizontal="right"/>
    </xf>
    <xf numFmtId="182" fontId="15" fillId="0" borderId="215" xfId="3" applyNumberFormat="1" applyFont="1" applyFill="1" applyBorder="1" applyAlignment="1" applyProtection="1">
      <alignment horizontal="right"/>
    </xf>
    <xf numFmtId="183" fontId="15" fillId="0" borderId="78" xfId="0" applyNumberFormat="1" applyFont="1" applyBorder="1" applyAlignment="1">
      <alignment horizontal="right"/>
    </xf>
    <xf numFmtId="183" fontId="15" fillId="0" borderId="10" xfId="0" applyNumberFormat="1" applyFont="1" applyBorder="1" applyAlignment="1">
      <alignment horizontal="right"/>
    </xf>
    <xf numFmtId="183" fontId="15" fillId="0" borderId="116" xfId="0" applyNumberFormat="1" applyFont="1" applyBorder="1" applyAlignment="1">
      <alignment horizontal="right"/>
    </xf>
    <xf numFmtId="183" fontId="15" fillId="0" borderId="9" xfId="0" applyNumberFormat="1" applyFont="1" applyBorder="1" applyAlignment="1">
      <alignment horizontal="right"/>
    </xf>
    <xf numFmtId="180" fontId="15" fillId="0" borderId="116" xfId="0" applyNumberFormat="1" applyFont="1" applyBorder="1" applyAlignment="1">
      <alignment horizontal="right"/>
    </xf>
    <xf numFmtId="183" fontId="15" fillId="0" borderId="7" xfId="0" applyNumberFormat="1" applyFont="1" applyBorder="1" applyAlignment="1">
      <alignment horizontal="right"/>
    </xf>
    <xf numFmtId="179" fontId="15" fillId="0" borderId="14" xfId="0" applyNumberFormat="1" applyFont="1" applyBorder="1" applyAlignment="1">
      <alignment horizontal="right" wrapText="1"/>
    </xf>
    <xf numFmtId="179" fontId="15" fillId="0" borderId="15" xfId="0" applyNumberFormat="1" applyFont="1" applyBorder="1" applyAlignment="1">
      <alignment horizontal="right" wrapText="1"/>
    </xf>
    <xf numFmtId="179" fontId="15" fillId="0" borderId="7" xfId="0" applyNumberFormat="1" applyFont="1" applyBorder="1" applyAlignment="1">
      <alignment horizontal="right"/>
    </xf>
    <xf numFmtId="179" fontId="15" fillId="0" borderId="9" xfId="0" applyNumberFormat="1" applyFont="1" applyBorder="1" applyAlignment="1">
      <alignment horizontal="right"/>
    </xf>
    <xf numFmtId="179" fontId="15" fillId="0" borderId="14" xfId="0" applyNumberFormat="1" applyFont="1" applyBorder="1" applyAlignment="1">
      <alignment horizontal="right"/>
    </xf>
    <xf numFmtId="181" fontId="9" fillId="0" borderId="169" xfId="5" applyNumberFormat="1" applyFont="1" applyFill="1" applyBorder="1" applyAlignment="1" applyProtection="1">
      <alignment horizontal="right"/>
    </xf>
    <xf numFmtId="181" fontId="9" fillId="0" borderId="54" xfId="5" applyNumberFormat="1" applyFont="1" applyFill="1" applyBorder="1" applyAlignment="1" applyProtection="1">
      <alignment horizontal="right"/>
    </xf>
    <xf numFmtId="181" fontId="9" fillId="0" borderId="112" xfId="5" applyNumberFormat="1" applyFont="1" applyFill="1" applyBorder="1" applyAlignment="1" applyProtection="1">
      <alignment horizontal="right"/>
    </xf>
    <xf numFmtId="181" fontId="9" fillId="0" borderId="36" xfId="2" applyNumberFormat="1" applyFont="1" applyFill="1" applyBorder="1" applyAlignment="1" applyProtection="1">
      <alignment horizontal="right"/>
    </xf>
    <xf numFmtId="181" fontId="9" fillId="0" borderId="157" xfId="2" applyNumberFormat="1" applyFont="1" applyFill="1" applyBorder="1" applyAlignment="1" applyProtection="1">
      <alignment horizontal="right"/>
    </xf>
    <xf numFmtId="181" fontId="9" fillId="0" borderId="156" xfId="2" applyNumberFormat="1" applyFont="1" applyFill="1" applyBorder="1" applyAlignment="1" applyProtection="1">
      <alignment horizontal="right"/>
    </xf>
    <xf numFmtId="181" fontId="9" fillId="0" borderId="103" xfId="2" applyNumberFormat="1" applyFont="1" applyFill="1" applyBorder="1" applyAlignment="1" applyProtection="1">
      <alignment horizontal="right"/>
    </xf>
    <xf numFmtId="182" fontId="9" fillId="0" borderId="155" xfId="5" applyNumberFormat="1" applyFont="1" applyFill="1" applyBorder="1" applyAlignment="1" applyProtection="1">
      <alignment horizontal="right"/>
    </xf>
    <xf numFmtId="182" fontId="9" fillId="0" borderId="56" xfId="5" applyNumberFormat="1" applyFont="1" applyFill="1" applyBorder="1" applyAlignment="1" applyProtection="1">
      <alignment horizontal="right"/>
    </xf>
    <xf numFmtId="179" fontId="9" fillId="0" borderId="242" xfId="8" applyNumberFormat="1" applyFont="1" applyFill="1" applyBorder="1" applyAlignment="1">
      <alignment horizontal="right"/>
    </xf>
    <xf numFmtId="179" fontId="9" fillId="0" borderId="378" xfId="8" applyNumberFormat="1" applyFont="1" applyFill="1" applyBorder="1" applyAlignment="1">
      <alignment horizontal="right"/>
    </xf>
    <xf numFmtId="182" fontId="9" fillId="0" borderId="127" xfId="3" applyNumberFormat="1" applyFont="1" applyFill="1" applyBorder="1" applyAlignment="1" applyProtection="1">
      <alignment horizontal="right"/>
    </xf>
    <xf numFmtId="182" fontId="9" fillId="0" borderId="126" xfId="3" applyNumberFormat="1" applyFont="1" applyFill="1" applyBorder="1" applyAlignment="1" applyProtection="1">
      <alignment horizontal="right"/>
    </xf>
    <xf numFmtId="181" fontId="9" fillId="0" borderId="60" xfId="5" applyNumberFormat="1" applyFont="1" applyFill="1" applyBorder="1" applyAlignment="1" applyProtection="1">
      <alignment horizontal="right"/>
    </xf>
    <xf numFmtId="182" fontId="9" fillId="0" borderId="33" xfId="5" applyNumberFormat="1" applyFont="1" applyFill="1" applyBorder="1" applyAlignment="1" applyProtection="1">
      <alignment horizontal="right"/>
    </xf>
    <xf numFmtId="181" fontId="9" fillId="0" borderId="33" xfId="2" applyNumberFormat="1" applyFont="1" applyFill="1" applyBorder="1" applyAlignment="1" applyProtection="1">
      <alignment horizontal="right"/>
    </xf>
    <xf numFmtId="181" fontId="9" fillId="0" borderId="114" xfId="2" applyNumberFormat="1" applyFont="1" applyFill="1" applyBorder="1" applyAlignment="1" applyProtection="1">
      <alignment horizontal="right"/>
    </xf>
    <xf numFmtId="181" fontId="9" fillId="0" borderId="19" xfId="2" applyNumberFormat="1" applyFont="1" applyFill="1" applyBorder="1" applyAlignment="1" applyProtection="1">
      <alignment horizontal="right"/>
    </xf>
    <xf numFmtId="181" fontId="9" fillId="0" borderId="68" xfId="2" applyNumberFormat="1" applyFont="1" applyFill="1" applyBorder="1" applyAlignment="1" applyProtection="1">
      <alignment horizontal="right"/>
    </xf>
    <xf numFmtId="181" fontId="9" fillId="0" borderId="21" xfId="2" applyNumberFormat="1" applyFont="1" applyFill="1" applyBorder="1" applyAlignment="1" applyProtection="1">
      <alignment horizontal="right"/>
    </xf>
    <xf numFmtId="181" fontId="9" fillId="0" borderId="141" xfId="2" applyNumberFormat="1" applyFont="1" applyFill="1" applyBorder="1" applyAlignment="1" applyProtection="1">
      <alignment horizontal="right"/>
    </xf>
    <xf numFmtId="181" fontId="9" fillId="0" borderId="24" xfId="2" applyNumberFormat="1" applyFont="1" applyFill="1" applyBorder="1" applyAlignment="1" applyProtection="1">
      <alignment horizontal="right"/>
    </xf>
    <xf numFmtId="181" fontId="9" fillId="0" borderId="56" xfId="2" applyNumberFormat="1" applyFont="1" applyFill="1" applyBorder="1" applyAlignment="1" applyProtection="1">
      <alignment horizontal="right"/>
    </xf>
    <xf numFmtId="182" fontId="9" fillId="0" borderId="114" xfId="5" applyNumberFormat="1" applyFont="1" applyFill="1" applyBorder="1" applyAlignment="1" applyProtection="1">
      <alignment horizontal="right"/>
    </xf>
    <xf numFmtId="182" fontId="9" fillId="0" borderId="68" xfId="5" applyNumberFormat="1" applyFont="1" applyFill="1" applyBorder="1" applyAlignment="1" applyProtection="1">
      <alignment horizontal="right"/>
    </xf>
    <xf numFmtId="182" fontId="9" fillId="0" borderId="36" xfId="5" applyNumberFormat="1" applyFont="1" applyFill="1" applyBorder="1" applyAlignment="1" applyProtection="1">
      <alignment horizontal="right"/>
    </xf>
    <xf numFmtId="182" fontId="9" fillId="0" borderId="157" xfId="5" applyNumberFormat="1" applyFont="1" applyFill="1" applyBorder="1" applyAlignment="1" applyProtection="1">
      <alignment horizontal="right"/>
    </xf>
    <xf numFmtId="182" fontId="9" fillId="0" borderId="103" xfId="5" applyNumberFormat="1" applyFont="1" applyFill="1" applyBorder="1" applyAlignment="1" applyProtection="1">
      <alignment horizontal="right"/>
    </xf>
    <xf numFmtId="182" fontId="9" fillId="2" borderId="32" xfId="3" applyNumberFormat="1" applyFont="1" applyFill="1" applyBorder="1" applyAlignment="1" applyProtection="1">
      <alignment horizontal="right"/>
    </xf>
    <xf numFmtId="182" fontId="9" fillId="2" borderId="33" xfId="5" applyNumberFormat="1" applyFont="1" applyFill="1" applyBorder="1" applyAlignment="1" applyProtection="1">
      <alignment horizontal="right"/>
    </xf>
    <xf numFmtId="182" fontId="9" fillId="2" borderId="114" xfId="3" applyNumberFormat="1" applyFont="1" applyFill="1" applyBorder="1" applyAlignment="1" applyProtection="1">
      <alignment horizontal="right"/>
    </xf>
    <xf numFmtId="182" fontId="9" fillId="2" borderId="68" xfId="5" applyNumberFormat="1" applyFont="1" applyFill="1" applyBorder="1" applyAlignment="1" applyProtection="1">
      <alignment horizontal="right"/>
    </xf>
    <xf numFmtId="182" fontId="9" fillId="2" borderId="38" xfId="3" applyNumberFormat="1" applyFont="1" applyFill="1" applyBorder="1" applyAlignment="1" applyProtection="1">
      <alignment horizontal="right"/>
    </xf>
    <xf numFmtId="182" fontId="9" fillId="2" borderId="37" xfId="5" applyNumberFormat="1" applyFont="1" applyFill="1" applyBorder="1" applyAlignment="1" applyProtection="1">
      <alignment horizontal="right"/>
    </xf>
    <xf numFmtId="182" fontId="9" fillId="2" borderId="126" xfId="3" applyNumberFormat="1" applyFont="1" applyFill="1" applyBorder="1" applyAlignment="1" applyProtection="1">
      <alignment horizontal="right"/>
    </xf>
    <xf numFmtId="182" fontId="9" fillId="2" borderId="49" xfId="5" applyNumberFormat="1" applyFont="1" applyFill="1" applyBorder="1" applyAlignment="1" applyProtection="1">
      <alignment horizontal="right"/>
    </xf>
    <xf numFmtId="182" fontId="9" fillId="0" borderId="22" xfId="2" applyNumberFormat="1" applyFont="1" applyFill="1" applyBorder="1" applyAlignment="1" applyProtection="1">
      <alignment horizontal="right"/>
    </xf>
    <xf numFmtId="182" fontId="9" fillId="0" borderId="39" xfId="5" applyNumberFormat="1" applyFont="1" applyFill="1" applyBorder="1" applyAlignment="1" applyProtection="1">
      <alignment horizontal="right"/>
    </xf>
    <xf numFmtId="182" fontId="9" fillId="0" borderId="145" xfId="2" applyNumberFormat="1" applyFont="1" applyFill="1" applyBorder="1" applyAlignment="1" applyProtection="1">
      <alignment horizontal="right"/>
    </xf>
    <xf numFmtId="182" fontId="9" fillId="0" borderId="39" xfId="2" applyNumberFormat="1" applyFont="1" applyFill="1" applyBorder="1" applyAlignment="1" applyProtection="1">
      <alignment horizontal="right"/>
    </xf>
    <xf numFmtId="182" fontId="9" fillId="0" borderId="67" xfId="2" applyNumberFormat="1" applyFont="1" applyFill="1" applyBorder="1" applyAlignment="1" applyProtection="1">
      <alignment horizontal="right"/>
    </xf>
    <xf numFmtId="182" fontId="9" fillId="0" borderId="139" xfId="3" applyNumberFormat="1" applyFont="1" applyFill="1" applyBorder="1" applyAlignment="1" applyProtection="1">
      <alignment horizontal="right"/>
    </xf>
    <xf numFmtId="182" fontId="9" fillId="0" borderId="114" xfId="3" applyNumberFormat="1" applyFont="1" applyFill="1" applyBorder="1" applyAlignment="1" applyProtection="1">
      <alignment horizontal="right"/>
    </xf>
    <xf numFmtId="182" fontId="9" fillId="0" borderId="38" xfId="3" applyNumberFormat="1" applyFont="1" applyFill="1" applyBorder="1" applyAlignment="1" applyProtection="1">
      <alignment horizontal="right"/>
    </xf>
    <xf numFmtId="182" fontId="9" fillId="0" borderId="22" xfId="3" applyNumberFormat="1" applyFont="1" applyFill="1" applyBorder="1" applyAlignment="1" applyProtection="1">
      <alignment horizontal="right"/>
    </xf>
    <xf numFmtId="182" fontId="9" fillId="0" borderId="145" xfId="3" applyNumberFormat="1" applyFont="1" applyFill="1" applyBorder="1" applyAlignment="1" applyProtection="1">
      <alignment horizontal="right"/>
    </xf>
    <xf numFmtId="182" fontId="9" fillId="0" borderId="39" xfId="3" applyNumberFormat="1" applyFont="1" applyFill="1" applyBorder="1" applyAlignment="1" applyProtection="1">
      <alignment horizontal="right"/>
    </xf>
    <xf numFmtId="182" fontId="9" fillId="0" borderId="67" xfId="3" applyNumberFormat="1" applyFont="1" applyFill="1" applyBorder="1" applyAlignment="1" applyProtection="1">
      <alignment horizontal="right"/>
    </xf>
    <xf numFmtId="182" fontId="9" fillId="0" borderId="170" xfId="2" applyNumberFormat="1" applyFont="1" applyFill="1" applyBorder="1" applyAlignment="1" applyProtection="1">
      <alignment horizontal="right"/>
    </xf>
    <xf numFmtId="182" fontId="9" fillId="0" borderId="114" xfId="2" applyNumberFormat="1" applyFont="1" applyFill="1" applyBorder="1" applyAlignment="1" applyProtection="1">
      <alignment horizontal="right"/>
    </xf>
    <xf numFmtId="182" fontId="9" fillId="0" borderId="171" xfId="2" applyNumberFormat="1" applyFont="1" applyFill="1" applyBorder="1" applyAlignment="1" applyProtection="1">
      <alignment horizontal="right"/>
    </xf>
    <xf numFmtId="182" fontId="9" fillId="0" borderId="155" xfId="2" applyNumberFormat="1" applyFont="1" applyFill="1" applyBorder="1" applyAlignment="1" applyProtection="1">
      <alignment horizontal="right"/>
    </xf>
    <xf numFmtId="182" fontId="9" fillId="0" borderId="172" xfId="2" applyNumberFormat="1" applyFont="1" applyFill="1" applyBorder="1" applyAlignment="1" applyProtection="1">
      <alignment horizontal="right"/>
    </xf>
    <xf numFmtId="182" fontId="9" fillId="0" borderId="32" xfId="3" applyNumberFormat="1" applyFont="1" applyFill="1" applyBorder="1" applyAlignment="1" applyProtection="1">
      <alignment horizontal="right"/>
    </xf>
    <xf numFmtId="182" fontId="9" fillId="2" borderId="22" xfId="3" applyNumberFormat="1" applyFont="1" applyFill="1" applyBorder="1" applyAlignment="1" applyProtection="1">
      <alignment horizontal="right"/>
    </xf>
    <xf numFmtId="182" fontId="9" fillId="2" borderId="39" xfId="5" applyNumberFormat="1" applyFont="1" applyFill="1" applyBorder="1" applyAlignment="1" applyProtection="1">
      <alignment horizontal="right"/>
    </xf>
    <xf numFmtId="182" fontId="9" fillId="2" borderId="145" xfId="3" applyNumberFormat="1" applyFont="1" applyFill="1" applyBorder="1" applyAlignment="1" applyProtection="1">
      <alignment horizontal="right"/>
    </xf>
    <xf numFmtId="182" fontId="9" fillId="2" borderId="172" xfId="3" applyNumberFormat="1" applyFont="1" applyFill="1" applyBorder="1" applyAlignment="1" applyProtection="1">
      <alignment horizontal="right"/>
    </xf>
    <xf numFmtId="182" fontId="9" fillId="2" borderId="39" xfId="3" applyNumberFormat="1" applyFont="1" applyFill="1" applyBorder="1" applyAlignment="1" applyProtection="1">
      <alignment horizontal="right"/>
    </xf>
    <xf numFmtId="182" fontId="9" fillId="2" borderId="67" xfId="3" applyNumberFormat="1" applyFont="1" applyFill="1" applyBorder="1" applyAlignment="1" applyProtection="1">
      <alignment horizontal="right"/>
    </xf>
    <xf numFmtId="182" fontId="9" fillId="0" borderId="32" xfId="2" applyNumberFormat="1" applyFont="1" applyFill="1" applyBorder="1" applyAlignment="1" applyProtection="1">
      <alignment horizontal="right"/>
    </xf>
    <xf numFmtId="182" fontId="11" fillId="2" borderId="19" xfId="5" applyNumberFormat="1" applyFont="1" applyFill="1" applyBorder="1" applyAlignment="1" applyProtection="1">
      <alignment horizontal="right"/>
    </xf>
    <xf numFmtId="182" fontId="11" fillId="2" borderId="33" xfId="5" applyNumberFormat="1" applyFont="1" applyFill="1" applyBorder="1" applyAlignment="1" applyProtection="1">
      <alignment horizontal="right"/>
    </xf>
    <xf numFmtId="182" fontId="11" fillId="2" borderId="68" xfId="5" applyNumberFormat="1" applyFont="1" applyFill="1" applyBorder="1" applyAlignment="1" applyProtection="1">
      <alignment horizontal="right"/>
    </xf>
    <xf numFmtId="179" fontId="11" fillId="2" borderId="37" xfId="5" applyNumberFormat="1" applyFont="1" applyFill="1" applyBorder="1" applyAlignment="1" applyProtection="1">
      <alignment horizontal="right"/>
    </xf>
    <xf numFmtId="179" fontId="11" fillId="2" borderId="126" xfId="3" applyNumberFormat="1" applyFont="1" applyFill="1" applyBorder="1" applyAlignment="1" applyProtection="1">
      <alignment horizontal="right"/>
    </xf>
    <xf numFmtId="182" fontId="11" fillId="2" borderId="37" xfId="5" applyNumberFormat="1" applyFont="1" applyFill="1" applyBorder="1" applyAlignment="1" applyProtection="1">
      <alignment horizontal="right"/>
    </xf>
    <xf numFmtId="182" fontId="11" fillId="2" borderId="49" xfId="5" applyNumberFormat="1" applyFont="1" applyFill="1" applyBorder="1" applyAlignment="1" applyProtection="1">
      <alignment horizontal="right"/>
    </xf>
    <xf numFmtId="182" fontId="9" fillId="0" borderId="28" xfId="5" applyNumberFormat="1" applyFont="1" applyFill="1" applyBorder="1" applyAlignment="1" applyProtection="1">
      <alignment horizontal="right"/>
    </xf>
    <xf numFmtId="182" fontId="9" fillId="0" borderId="150" xfId="2" applyNumberFormat="1" applyFont="1" applyFill="1" applyBorder="1" applyAlignment="1" applyProtection="1">
      <alignment horizontal="right"/>
    </xf>
    <xf numFmtId="182" fontId="9" fillId="0" borderId="71" xfId="5" applyNumberFormat="1" applyFont="1" applyFill="1" applyBorder="1" applyAlignment="1" applyProtection="1">
      <alignment horizontal="right"/>
    </xf>
    <xf numFmtId="182" fontId="9" fillId="0" borderId="173" xfId="2" applyNumberFormat="1" applyFont="1" applyFill="1" applyBorder="1" applyAlignment="1" applyProtection="1">
      <alignment horizontal="right"/>
    </xf>
    <xf numFmtId="182" fontId="9" fillId="0" borderId="47" xfId="2" applyNumberFormat="1" applyFont="1" applyFill="1" applyBorder="1" applyAlignment="1" applyProtection="1">
      <alignment horizontal="right"/>
    </xf>
    <xf numFmtId="182" fontId="9" fillId="0" borderId="46" xfId="5" applyNumberFormat="1" applyFont="1" applyFill="1" applyBorder="1" applyAlignment="1" applyProtection="1">
      <alignment horizontal="right"/>
    </xf>
    <xf numFmtId="182" fontId="9" fillId="0" borderId="127" xfId="2" applyNumberFormat="1" applyFont="1" applyFill="1" applyBorder="1" applyAlignment="1" applyProtection="1">
      <alignment horizontal="right"/>
    </xf>
    <xf numFmtId="182" fontId="9" fillId="0" borderId="48" xfId="5" applyNumberFormat="1" applyFont="1" applyFill="1" applyBorder="1" applyAlignment="1" applyProtection="1">
      <alignment horizontal="right"/>
    </xf>
    <xf numFmtId="182" fontId="9" fillId="0" borderId="174" xfId="2" applyNumberFormat="1" applyFont="1" applyFill="1" applyBorder="1" applyAlignment="1" applyProtection="1">
      <alignment horizontal="right"/>
    </xf>
    <xf numFmtId="182" fontId="9" fillId="0" borderId="176" xfId="5" applyNumberFormat="1" applyFont="1" applyFill="1" applyBorder="1" applyAlignment="1" applyProtection="1">
      <alignment horizontal="right"/>
    </xf>
    <xf numFmtId="182" fontId="9" fillId="0" borderId="59" xfId="2" applyNumberFormat="1" applyFont="1" applyFill="1" applyBorder="1" applyAlignment="1" applyProtection="1">
      <alignment horizontal="right"/>
    </xf>
    <xf numFmtId="182" fontId="9" fillId="0" borderId="177" xfId="5" applyNumberFormat="1" applyFont="1" applyFill="1" applyBorder="1" applyAlignment="1" applyProtection="1">
      <alignment horizontal="right"/>
    </xf>
    <xf numFmtId="182" fontId="9" fillId="0" borderId="111" xfId="5" applyNumberFormat="1" applyFont="1" applyFill="1" applyBorder="1" applyAlignment="1" applyProtection="1">
      <alignment horizontal="right"/>
    </xf>
    <xf numFmtId="182" fontId="9" fillId="0" borderId="28" xfId="2" applyNumberFormat="1" applyFont="1" applyFill="1" applyBorder="1" applyAlignment="1" applyProtection="1">
      <alignment horizontal="right"/>
    </xf>
    <xf numFmtId="182" fontId="9" fillId="0" borderId="86" xfId="5" applyNumberFormat="1" applyFont="1" applyFill="1" applyBorder="1" applyAlignment="1" applyProtection="1">
      <alignment horizontal="right"/>
    </xf>
    <xf numFmtId="182" fontId="9" fillId="0" borderId="47" xfId="3" applyNumberFormat="1" applyFont="1" applyFill="1" applyBorder="1" applyAlignment="1" applyProtection="1">
      <alignment horizontal="right"/>
    </xf>
    <xf numFmtId="182" fontId="9" fillId="0" borderId="144" xfId="3" applyNumberFormat="1" applyFont="1" applyFill="1" applyBorder="1" applyAlignment="1" applyProtection="1">
      <alignment horizontal="right"/>
    </xf>
    <xf numFmtId="182" fontId="11" fillId="0" borderId="68" xfId="5" applyNumberFormat="1" applyFont="1" applyFill="1" applyBorder="1" applyAlignment="1" applyProtection="1">
      <alignment horizontal="right"/>
    </xf>
    <xf numFmtId="182" fontId="9" fillId="0" borderId="120" xfId="2" applyNumberFormat="1" applyFont="1" applyFill="1" applyBorder="1" applyAlignment="1" applyProtection="1">
      <alignment horizontal="right"/>
    </xf>
    <xf numFmtId="182" fontId="9" fillId="0" borderId="120" xfId="5" applyNumberFormat="1" applyFont="1" applyFill="1" applyBorder="1" applyAlignment="1" applyProtection="1">
      <alignment horizontal="right"/>
    </xf>
    <xf numFmtId="182" fontId="9" fillId="0" borderId="121" xfId="2" applyNumberFormat="1" applyFont="1" applyFill="1" applyBorder="1" applyAlignment="1" applyProtection="1">
      <alignment horizontal="right"/>
    </xf>
    <xf numFmtId="182" fontId="9" fillId="0" borderId="122" xfId="5" applyNumberFormat="1" applyFont="1" applyFill="1" applyBorder="1" applyAlignment="1" applyProtection="1">
      <alignment horizontal="right"/>
    </xf>
    <xf numFmtId="182" fontId="9" fillId="0" borderId="143" xfId="5" applyNumberFormat="1" applyFont="1" applyFill="1" applyBorder="1" applyAlignment="1" applyProtection="1">
      <alignment horizontal="right"/>
    </xf>
    <xf numFmtId="182" fontId="9" fillId="2" borderId="30" xfId="4" applyNumberFormat="1" applyFont="1" applyFill="1" applyBorder="1" applyAlignment="1" applyProtection="1">
      <alignment horizontal="right"/>
    </xf>
    <xf numFmtId="182" fontId="9" fillId="2" borderId="20" xfId="4" applyNumberFormat="1" applyFont="1" applyFill="1" applyBorder="1" applyAlignment="1" applyProtection="1">
      <alignment horizontal="right"/>
    </xf>
    <xf numFmtId="182" fontId="9" fillId="2" borderId="105" xfId="4" applyNumberFormat="1" applyFont="1" applyFill="1" applyBorder="1" applyAlignment="1" applyProtection="1">
      <alignment horizontal="right"/>
    </xf>
    <xf numFmtId="182" fontId="9" fillId="2" borderId="32" xfId="4" applyNumberFormat="1" applyFont="1" applyFill="1" applyBorder="1" applyAlignment="1" applyProtection="1">
      <alignment horizontal="right"/>
    </xf>
    <xf numFmtId="182" fontId="9" fillId="2" borderId="33" xfId="4" applyNumberFormat="1" applyFont="1" applyFill="1" applyBorder="1" applyAlignment="1" applyProtection="1">
      <alignment horizontal="right"/>
    </xf>
    <xf numFmtId="182" fontId="9" fillId="2" borderId="68" xfId="4" applyNumberFormat="1" applyFont="1" applyFill="1" applyBorder="1" applyAlignment="1" applyProtection="1">
      <alignment horizontal="right"/>
    </xf>
    <xf numFmtId="182" fontId="9" fillId="2" borderId="38" xfId="4" applyNumberFormat="1" applyFont="1" applyFill="1" applyBorder="1" applyAlignment="1" applyProtection="1">
      <alignment horizontal="right"/>
    </xf>
    <xf numFmtId="182" fontId="9" fillId="2" borderId="37" xfId="4" applyNumberFormat="1" applyFont="1" applyFill="1" applyBorder="1" applyAlignment="1" applyProtection="1">
      <alignment horizontal="right"/>
    </xf>
    <xf numFmtId="182" fontId="9" fillId="2" borderId="49" xfId="4" applyNumberFormat="1" applyFont="1" applyFill="1" applyBorder="1" applyAlignment="1" applyProtection="1">
      <alignment horizontal="right"/>
    </xf>
    <xf numFmtId="182" fontId="9" fillId="2" borderId="53" xfId="4" applyNumberFormat="1" applyFont="1" applyFill="1" applyBorder="1" applyAlignment="1" applyProtection="1">
      <alignment horizontal="right"/>
    </xf>
    <xf numFmtId="182" fontId="9" fillId="2" borderId="52" xfId="4" applyNumberFormat="1" applyFont="1" applyFill="1" applyBorder="1" applyAlignment="1" applyProtection="1">
      <alignment horizontal="right"/>
    </xf>
    <xf numFmtId="182" fontId="9" fillId="2" borderId="110" xfId="4" applyNumberFormat="1" applyFont="1" applyFill="1" applyBorder="1" applyAlignment="1" applyProtection="1">
      <alignment horizontal="right"/>
    </xf>
    <xf numFmtId="182" fontId="9" fillId="2" borderId="34" xfId="4" applyNumberFormat="1" applyFont="1" applyFill="1" applyBorder="1" applyAlignment="1" applyProtection="1">
      <alignment horizontal="right"/>
    </xf>
    <xf numFmtId="182" fontId="9" fillId="2" borderId="21" xfId="4" applyNumberFormat="1" applyFont="1" applyFill="1" applyBorder="1" applyAlignment="1" applyProtection="1">
      <alignment horizontal="right"/>
    </xf>
    <xf numFmtId="182" fontId="9" fillId="2" borderId="56" xfId="4" applyNumberFormat="1" applyFont="1" applyFill="1" applyBorder="1" applyAlignment="1" applyProtection="1">
      <alignment horizontal="right"/>
    </xf>
    <xf numFmtId="182" fontId="9" fillId="2" borderId="35" xfId="4" applyNumberFormat="1" applyFont="1" applyFill="1" applyBorder="1" applyAlignment="1" applyProtection="1">
      <alignment horizontal="right"/>
    </xf>
    <xf numFmtId="182" fontId="9" fillId="2" borderId="36" xfId="4" applyNumberFormat="1" applyFont="1" applyFill="1" applyBorder="1" applyAlignment="1" applyProtection="1">
      <alignment horizontal="right"/>
    </xf>
    <xf numFmtId="182" fontId="9" fillId="2" borderId="103" xfId="4" applyNumberFormat="1" applyFont="1" applyFill="1" applyBorder="1" applyAlignment="1" applyProtection="1">
      <alignment horizontal="right"/>
    </xf>
    <xf numFmtId="182" fontId="11" fillId="0" borderId="54" xfId="4" applyNumberFormat="1" applyFont="1" applyFill="1" applyBorder="1" applyAlignment="1" applyProtection="1">
      <alignment horizontal="right"/>
    </xf>
    <xf numFmtId="182" fontId="11" fillId="0" borderId="60" xfId="4" applyNumberFormat="1" applyFont="1" applyFill="1" applyBorder="1" applyAlignment="1" applyProtection="1">
      <alignment horizontal="right"/>
    </xf>
    <xf numFmtId="182" fontId="11" fillId="0" borderId="275" xfId="4" applyNumberFormat="1" applyFont="1" applyFill="1" applyBorder="1" applyAlignment="1" applyProtection="1">
      <alignment horizontal="right"/>
    </xf>
    <xf numFmtId="182" fontId="11" fillId="0" borderId="33" xfId="4" applyNumberFormat="1" applyFont="1" applyFill="1" applyBorder="1" applyAlignment="1" applyProtection="1">
      <alignment horizontal="right"/>
    </xf>
    <xf numFmtId="182" fontId="11" fillId="0" borderId="32" xfId="4" applyNumberFormat="1" applyFont="1" applyFill="1" applyBorder="1" applyAlignment="1" applyProtection="1">
      <alignment horizontal="right"/>
    </xf>
    <xf numFmtId="182" fontId="11" fillId="0" borderId="140" xfId="4" applyNumberFormat="1" applyFont="1" applyFill="1" applyBorder="1" applyAlignment="1" applyProtection="1">
      <alignment horizontal="right"/>
    </xf>
    <xf numFmtId="182" fontId="11" fillId="0" borderId="37" xfId="4" applyNumberFormat="1" applyFont="1" applyFill="1" applyBorder="1" applyAlignment="1" applyProtection="1">
      <alignment horizontal="right"/>
    </xf>
    <xf numFmtId="182" fontId="11" fillId="0" borderId="38" xfId="4" applyNumberFormat="1" applyFont="1" applyFill="1" applyBorder="1" applyAlignment="1" applyProtection="1">
      <alignment horizontal="right"/>
    </xf>
    <xf numFmtId="182" fontId="11" fillId="0" borderId="147" xfId="4" applyNumberFormat="1" applyFont="1" applyFill="1" applyBorder="1" applyAlignment="1" applyProtection="1">
      <alignment horizontal="right"/>
    </xf>
    <xf numFmtId="182" fontId="11" fillId="0" borderId="52" xfId="4" applyNumberFormat="1" applyFont="1" applyFill="1" applyBorder="1" applyAlignment="1" applyProtection="1">
      <alignment horizontal="right"/>
    </xf>
    <xf numFmtId="182" fontId="11" fillId="0" borderId="53" xfId="4" applyNumberFormat="1" applyFont="1" applyFill="1" applyBorder="1" applyAlignment="1" applyProtection="1">
      <alignment horizontal="right"/>
    </xf>
    <xf numFmtId="182" fontId="11" fillId="0" borderId="276" xfId="4" applyNumberFormat="1" applyFont="1" applyFill="1" applyBorder="1" applyAlignment="1" applyProtection="1">
      <alignment horizontal="right"/>
    </xf>
    <xf numFmtId="182" fontId="11" fillId="0" borderId="19" xfId="4" applyNumberFormat="1" applyFont="1" applyFill="1" applyBorder="1" applyAlignment="1" applyProtection="1">
      <alignment horizontal="right"/>
    </xf>
    <xf numFmtId="182" fontId="11" fillId="0" borderId="40" xfId="4" applyNumberFormat="1" applyFont="1" applyFill="1" applyBorder="1" applyAlignment="1" applyProtection="1">
      <alignment horizontal="right"/>
    </xf>
    <xf numFmtId="182" fontId="11" fillId="0" borderId="24" xfId="4" applyNumberFormat="1" applyFont="1" applyFill="1" applyBorder="1" applyAlignment="1" applyProtection="1">
      <alignment horizontal="right"/>
    </xf>
    <xf numFmtId="182" fontId="11" fillId="0" borderId="34" xfId="4" applyNumberFormat="1" applyFont="1" applyFill="1" applyBorder="1" applyAlignment="1" applyProtection="1">
      <alignment horizontal="right"/>
    </xf>
    <xf numFmtId="182" fontId="11" fillId="0" borderId="21" xfId="4" applyNumberFormat="1" applyFont="1" applyFill="1" applyBorder="1" applyAlignment="1" applyProtection="1">
      <alignment horizontal="right"/>
    </xf>
    <xf numFmtId="182" fontId="11" fillId="0" borderId="148" xfId="4" applyNumberFormat="1" applyFont="1" applyFill="1" applyBorder="1" applyAlignment="1" applyProtection="1">
      <alignment horizontal="right"/>
    </xf>
    <xf numFmtId="182" fontId="11" fillId="0" borderId="156" xfId="4" applyNumberFormat="1" applyFont="1" applyFill="1" applyBorder="1" applyAlignment="1" applyProtection="1">
      <alignment horizontal="right"/>
    </xf>
    <xf numFmtId="182" fontId="11" fillId="0" borderId="35" xfId="4" applyNumberFormat="1" applyFont="1" applyFill="1" applyBorder="1" applyAlignment="1" applyProtection="1">
      <alignment horizontal="right"/>
    </xf>
    <xf numFmtId="182" fontId="11" fillId="0" borderId="36" xfId="4" applyNumberFormat="1" applyFont="1" applyFill="1" applyBorder="1" applyAlignment="1" applyProtection="1">
      <alignment horizontal="right"/>
    </xf>
    <xf numFmtId="182" fontId="11" fillId="0" borderId="103" xfId="4" applyNumberFormat="1" applyFont="1" applyFill="1" applyBorder="1" applyAlignment="1" applyProtection="1">
      <alignment horizontal="right"/>
    </xf>
    <xf numFmtId="179" fontId="11" fillId="2" borderId="40" xfId="5" applyNumberFormat="1" applyFont="1" applyFill="1" applyBorder="1" applyAlignment="1" applyProtection="1">
      <alignment horizontal="right"/>
    </xf>
    <xf numFmtId="179" fontId="11" fillId="2" borderId="38" xfId="5" applyNumberFormat="1" applyFont="1" applyFill="1" applyBorder="1" applyAlignment="1" applyProtection="1">
      <alignment horizontal="right"/>
    </xf>
    <xf numFmtId="179" fontId="11" fillId="2" borderId="49" xfId="5" applyNumberFormat="1" applyFont="1" applyFill="1" applyBorder="1" applyAlignment="1" applyProtection="1">
      <alignment horizontal="right"/>
    </xf>
    <xf numFmtId="179" fontId="11" fillId="2" borderId="24" xfId="5" applyNumberFormat="1" applyFont="1" applyFill="1" applyBorder="1" applyAlignment="1" applyProtection="1">
      <alignment horizontal="right"/>
    </xf>
    <xf numFmtId="179" fontId="11" fillId="2" borderId="21" xfId="5" applyNumberFormat="1" applyFont="1" applyFill="1" applyBorder="1" applyAlignment="1" applyProtection="1">
      <alignment horizontal="right"/>
    </xf>
    <xf numFmtId="179" fontId="11" fillId="2" borderId="56" xfId="5" applyNumberFormat="1" applyFont="1" applyFill="1" applyBorder="1" applyAlignment="1" applyProtection="1">
      <alignment horizontal="right"/>
    </xf>
    <xf numFmtId="179" fontId="11" fillId="0" borderId="107" xfId="5" applyNumberFormat="1" applyFont="1" applyFill="1" applyBorder="1" applyAlignment="1" applyProtection="1">
      <alignment horizontal="right"/>
    </xf>
    <xf numFmtId="179" fontId="11" fillId="0" borderId="22" xfId="5" applyNumberFormat="1" applyFont="1" applyFill="1" applyBorder="1" applyAlignment="1" applyProtection="1">
      <alignment horizontal="right"/>
    </xf>
    <xf numFmtId="179" fontId="11" fillId="0" borderId="67" xfId="5" applyNumberFormat="1" applyFont="1" applyFill="1" applyBorder="1" applyAlignment="1" applyProtection="1">
      <alignment horizontal="right"/>
    </xf>
    <xf numFmtId="179" fontId="11" fillId="0" borderId="40" xfId="5" applyNumberFormat="1" applyFont="1" applyFill="1" applyBorder="1" applyAlignment="1" applyProtection="1">
      <alignment horizontal="right"/>
    </xf>
    <xf numFmtId="179" fontId="11" fillId="0" borderId="32" xfId="5" applyNumberFormat="1" applyFont="1" applyFill="1" applyBorder="1" applyAlignment="1" applyProtection="1">
      <alignment horizontal="right"/>
    </xf>
    <xf numFmtId="179" fontId="11" fillId="0" borderId="68" xfId="5" applyNumberFormat="1" applyFont="1" applyFill="1" applyBorder="1" applyAlignment="1" applyProtection="1">
      <alignment horizontal="right"/>
    </xf>
    <xf numFmtId="179" fontId="11" fillId="0" borderId="24" xfId="5" applyNumberFormat="1" applyFont="1" applyFill="1" applyBorder="1" applyAlignment="1" applyProtection="1">
      <alignment horizontal="right"/>
    </xf>
    <xf numFmtId="179" fontId="11" fillId="0" borderId="56" xfId="5" applyNumberFormat="1" applyFont="1" applyFill="1" applyBorder="1" applyAlignment="1" applyProtection="1">
      <alignment horizontal="right"/>
    </xf>
    <xf numFmtId="179" fontId="11" fillId="0" borderId="252" xfId="5" applyNumberFormat="1" applyFont="1" applyFill="1" applyBorder="1" applyAlignment="1" applyProtection="1">
      <alignment horizontal="right"/>
    </xf>
    <xf numFmtId="179" fontId="11" fillId="0" borderId="277" xfId="5" applyNumberFormat="1" applyFont="1" applyFill="1" applyBorder="1" applyAlignment="1" applyProtection="1">
      <alignment horizontal="right"/>
    </xf>
    <xf numFmtId="179" fontId="11" fillId="0" borderId="269" xfId="5" applyNumberFormat="1" applyFont="1" applyFill="1" applyBorder="1" applyAlignment="1" applyProtection="1">
      <alignment horizontal="right"/>
    </xf>
    <xf numFmtId="179" fontId="11" fillId="0" borderId="278" xfId="5" applyNumberFormat="1" applyFont="1" applyFill="1" applyBorder="1" applyAlignment="1" applyProtection="1">
      <alignment horizontal="right"/>
    </xf>
    <xf numFmtId="179" fontId="11" fillId="0" borderId="279" xfId="5" applyNumberFormat="1" applyFont="1" applyFill="1" applyBorder="1" applyAlignment="1" applyProtection="1">
      <alignment horizontal="right"/>
    </xf>
    <xf numFmtId="179" fontId="11" fillId="0" borderId="69" xfId="5" applyNumberFormat="1" applyFont="1" applyFill="1" applyBorder="1" applyAlignment="1" applyProtection="1">
      <alignment horizontal="right"/>
    </xf>
    <xf numFmtId="179" fontId="11" fillId="0" borderId="101" xfId="5" applyNumberFormat="1" applyFont="1" applyFill="1" applyBorder="1" applyAlignment="1" applyProtection="1">
      <alignment horizontal="right"/>
    </xf>
    <xf numFmtId="179" fontId="11" fillId="0" borderId="136" xfId="5" applyNumberFormat="1" applyFont="1" applyFill="1" applyBorder="1" applyAlignment="1" applyProtection="1">
      <alignment horizontal="right"/>
    </xf>
    <xf numFmtId="179" fontId="11" fillId="0" borderId="47" xfId="5" applyNumberFormat="1" applyFont="1" applyFill="1" applyBorder="1" applyAlignment="1" applyProtection="1">
      <alignment horizontal="right"/>
    </xf>
    <xf numFmtId="179" fontId="11" fillId="0" borderId="48" xfId="5" applyNumberFormat="1" applyFont="1" applyFill="1" applyBorder="1" applyAlignment="1" applyProtection="1">
      <alignment horizontal="right"/>
    </xf>
    <xf numFmtId="179" fontId="11" fillId="0" borderId="19" xfId="5" applyNumberFormat="1" applyFont="1" applyFill="1" applyBorder="1" applyAlignment="1" applyProtection="1">
      <alignment horizontal="right"/>
    </xf>
    <xf numFmtId="179" fontId="9" fillId="0" borderId="40" xfId="5" applyNumberFormat="1" applyFont="1" applyFill="1" applyBorder="1" applyAlignment="1" applyProtection="1">
      <alignment horizontal="right"/>
    </xf>
    <xf numFmtId="179" fontId="9" fillId="0" borderId="32" xfId="5" applyNumberFormat="1" applyFont="1" applyFill="1" applyBorder="1" applyAlignment="1" applyProtection="1">
      <alignment horizontal="right"/>
    </xf>
    <xf numFmtId="179" fontId="9" fillId="0" borderId="68" xfId="5" applyNumberFormat="1" applyFont="1" applyFill="1" applyBorder="1" applyAlignment="1" applyProtection="1">
      <alignment horizontal="right"/>
    </xf>
    <xf numFmtId="179" fontId="9" fillId="0" borderId="24" xfId="5" applyNumberFormat="1" applyFont="1" applyFill="1" applyBorder="1" applyAlignment="1" applyProtection="1">
      <alignment horizontal="right"/>
    </xf>
    <xf numFmtId="179" fontId="9" fillId="0" borderId="21" xfId="5" applyNumberFormat="1" applyFont="1" applyFill="1" applyBorder="1" applyAlignment="1" applyProtection="1">
      <alignment horizontal="right"/>
    </xf>
    <xf numFmtId="179" fontId="9" fillId="0" borderId="56" xfId="5" applyNumberFormat="1" applyFont="1" applyFill="1" applyBorder="1" applyAlignment="1" applyProtection="1">
      <alignment horizontal="right"/>
    </xf>
    <xf numFmtId="179" fontId="9" fillId="0" borderId="99" xfId="5" applyNumberFormat="1" applyFont="1" applyFill="1" applyBorder="1" applyAlignment="1" applyProtection="1">
      <alignment horizontal="right"/>
    </xf>
    <xf numFmtId="179" fontId="9" fillId="0" borderId="107" xfId="5" applyNumberFormat="1" applyFont="1" applyFill="1" applyBorder="1" applyAlignment="1" applyProtection="1">
      <alignment horizontal="right"/>
    </xf>
    <xf numFmtId="179" fontId="9" fillId="0" borderId="240" xfId="5" applyNumberFormat="1" applyFont="1" applyFill="1" applyBorder="1" applyAlignment="1" applyProtection="1">
      <alignment horizontal="right"/>
    </xf>
    <xf numFmtId="179" fontId="9" fillId="0" borderId="232" xfId="5" applyNumberFormat="1" applyFont="1" applyFill="1" applyBorder="1" applyAlignment="1" applyProtection="1">
      <alignment horizontal="right"/>
    </xf>
    <xf numFmtId="179" fontId="9" fillId="0" borderId="173" xfId="5" applyNumberFormat="1" applyFont="1" applyFill="1" applyBorder="1" applyAlignment="1" applyProtection="1">
      <alignment horizontal="right"/>
    </xf>
    <xf numFmtId="179" fontId="11" fillId="2" borderId="32" xfId="5" applyNumberFormat="1" applyFont="1" applyFill="1" applyBorder="1" applyAlignment="1" applyProtection="1">
      <alignment horizontal="right"/>
    </xf>
    <xf numFmtId="179" fontId="11" fillId="2" borderId="68" xfId="5" applyNumberFormat="1" applyFont="1" applyFill="1" applyBorder="1" applyAlignment="1" applyProtection="1">
      <alignment horizontal="right"/>
    </xf>
    <xf numFmtId="179" fontId="11" fillId="2" borderId="107" xfId="5" applyNumberFormat="1" applyFont="1" applyFill="1" applyBorder="1" applyAlignment="1" applyProtection="1">
      <alignment horizontal="right"/>
    </xf>
    <xf numFmtId="179" fontId="11" fillId="2" borderId="22" xfId="5" applyNumberFormat="1" applyFont="1" applyFill="1" applyBorder="1" applyAlignment="1" applyProtection="1">
      <alignment horizontal="right"/>
    </xf>
    <xf numFmtId="179" fontId="11" fillId="2" borderId="67" xfId="5" applyNumberFormat="1" applyFont="1" applyFill="1" applyBorder="1" applyAlignment="1" applyProtection="1">
      <alignment horizontal="right"/>
    </xf>
    <xf numFmtId="179" fontId="11" fillId="0" borderId="151" xfId="5" applyNumberFormat="1" applyFont="1" applyFill="1" applyBorder="1" applyAlignment="1" applyProtection="1">
      <alignment horizontal="right"/>
    </xf>
    <xf numFmtId="179" fontId="11" fillId="0" borderId="29" xfId="5" applyNumberFormat="1" applyFont="1" applyFill="1" applyBorder="1" applyAlignment="1" applyProtection="1">
      <alignment horizontal="right"/>
    </xf>
    <xf numFmtId="179" fontId="11" fillId="0" borderId="113" xfId="5" applyNumberFormat="1" applyFont="1" applyFill="1" applyBorder="1" applyAlignment="1" applyProtection="1">
      <alignment horizontal="right"/>
    </xf>
    <xf numFmtId="179" fontId="39" fillId="0" borderId="56" xfId="5" applyNumberFormat="1" applyFont="1" applyFill="1" applyBorder="1" applyAlignment="1" applyProtection="1">
      <alignment horizontal="right"/>
    </xf>
    <xf numFmtId="179" fontId="11" fillId="2" borderId="69" xfId="5" applyNumberFormat="1" applyFont="1" applyFill="1" applyBorder="1" applyAlignment="1" applyProtection="1">
      <alignment horizontal="right"/>
    </xf>
    <xf numFmtId="179" fontId="11" fillId="2" borderId="47" xfId="5" applyNumberFormat="1" applyFont="1" applyFill="1" applyBorder="1" applyAlignment="1" applyProtection="1">
      <alignment horizontal="right"/>
    </xf>
    <xf numFmtId="179" fontId="11" fillId="2" borderId="48" xfId="5" applyNumberFormat="1" applyFont="1" applyFill="1" applyBorder="1" applyAlignment="1" applyProtection="1">
      <alignment horizontal="right"/>
    </xf>
    <xf numFmtId="179" fontId="11" fillId="0" borderId="251" xfId="5" applyNumberFormat="1" applyFont="1" applyFill="1" applyBorder="1" applyAlignment="1" applyProtection="1">
      <alignment horizontal="right"/>
    </xf>
    <xf numFmtId="179" fontId="11" fillId="0" borderId="159" xfId="5" applyNumberFormat="1" applyFont="1" applyFill="1" applyBorder="1" applyAlignment="1" applyProtection="1">
      <alignment horizontal="right"/>
    </xf>
    <xf numFmtId="179" fontId="11" fillId="0" borderId="142" xfId="5" applyNumberFormat="1" applyFont="1" applyFill="1" applyBorder="1" applyAlignment="1" applyProtection="1">
      <alignment horizontal="right"/>
    </xf>
    <xf numFmtId="179" fontId="11" fillId="0" borderId="219" xfId="5" applyNumberFormat="1" applyFont="1" applyFill="1" applyBorder="1" applyAlignment="1" applyProtection="1">
      <alignment horizontal="right"/>
    </xf>
    <xf numFmtId="179" fontId="11" fillId="0" borderId="60" xfId="5" applyNumberFormat="1" applyFont="1" applyFill="1" applyBorder="1" applyAlignment="1" applyProtection="1">
      <alignment horizontal="right"/>
    </xf>
    <xf numFmtId="179" fontId="11" fillId="0" borderId="112" xfId="5" applyNumberFormat="1" applyFont="1" applyFill="1" applyBorder="1" applyAlignment="1" applyProtection="1">
      <alignment horizontal="right"/>
    </xf>
    <xf numFmtId="180" fontId="15" fillId="0" borderId="189" xfId="0" applyNumberFormat="1" applyFont="1" applyBorder="1" applyAlignment="1" applyProtection="1">
      <alignment horizontal="right"/>
    </xf>
    <xf numFmtId="180" fontId="15" fillId="0" borderId="14" xfId="0" applyNumberFormat="1" applyFont="1" applyBorder="1" applyAlignment="1" applyProtection="1">
      <alignment horizontal="right"/>
    </xf>
    <xf numFmtId="180" fontId="15" fillId="0" borderId="9" xfId="0" applyNumberFormat="1" applyFont="1" applyBorder="1" applyAlignment="1" applyProtection="1">
      <alignment horizontal="right"/>
    </xf>
    <xf numFmtId="180" fontId="15" fillId="0" borderId="18" xfId="0" applyNumberFormat="1" applyFont="1" applyBorder="1" applyAlignment="1" applyProtection="1">
      <alignment horizontal="right"/>
    </xf>
    <xf numFmtId="180" fontId="15" fillId="0" borderId="193" xfId="0" applyNumberFormat="1" applyFont="1" applyBorder="1" applyAlignment="1" applyProtection="1">
      <alignment horizontal="right"/>
    </xf>
    <xf numFmtId="182" fontId="9" fillId="0" borderId="14" xfId="0" applyNumberFormat="1" applyFont="1" applyBorder="1" applyAlignment="1" applyProtection="1">
      <alignment horizontal="right"/>
    </xf>
    <xf numFmtId="182" fontId="9" fillId="0" borderId="189" xfId="0" applyNumberFormat="1" applyFont="1" applyBorder="1" applyAlignment="1" applyProtection="1">
      <alignment horizontal="right"/>
    </xf>
    <xf numFmtId="176" fontId="9" fillId="0" borderId="15" xfId="1" applyNumberFormat="1" applyFont="1" applyBorder="1" applyAlignment="1">
      <alignment horizontal="right"/>
    </xf>
    <xf numFmtId="182" fontId="9" fillId="0" borderId="9" xfId="0" applyNumberFormat="1" applyFont="1" applyBorder="1" applyAlignment="1" applyProtection="1">
      <alignment horizontal="right"/>
    </xf>
    <xf numFmtId="182" fontId="9" fillId="0" borderId="9" xfId="0" applyNumberFormat="1" applyFont="1" applyFill="1" applyBorder="1" applyAlignment="1" applyProtection="1">
      <alignment horizontal="right"/>
    </xf>
    <xf numFmtId="182" fontId="9" fillId="0" borderId="7" xfId="0" applyNumberFormat="1" applyFont="1" applyBorder="1" applyAlignment="1" applyProtection="1">
      <alignment horizontal="right"/>
    </xf>
    <xf numFmtId="182" fontId="9" fillId="0" borderId="7" xfId="0" applyNumberFormat="1" applyFont="1" applyFill="1" applyBorder="1" applyAlignment="1" applyProtection="1">
      <alignment horizontal="right"/>
    </xf>
    <xf numFmtId="182" fontId="9" fillId="0" borderId="64" xfId="0" applyNumberFormat="1" applyFont="1" applyFill="1" applyBorder="1" applyAlignment="1" applyProtection="1">
      <alignment horizontal="right"/>
    </xf>
    <xf numFmtId="182" fontId="9" fillId="2" borderId="84" xfId="0" applyNumberFormat="1" applyFont="1" applyFill="1" applyBorder="1" applyAlignment="1">
      <alignment horizontal="right"/>
    </xf>
    <xf numFmtId="176" fontId="9" fillId="0" borderId="85" xfId="1" applyNumberFormat="1" applyFont="1" applyBorder="1" applyAlignment="1">
      <alignment horizontal="right"/>
    </xf>
    <xf numFmtId="182" fontId="9" fillId="0" borderId="18" xfId="0" applyNumberFormat="1" applyFont="1" applyBorder="1" applyAlignment="1" applyProtection="1">
      <alignment horizontal="right"/>
    </xf>
    <xf numFmtId="182" fontId="9" fillId="0" borderId="193" xfId="0" applyNumberFormat="1" applyFont="1" applyBorder="1" applyAlignment="1" applyProtection="1">
      <alignment horizontal="right"/>
    </xf>
    <xf numFmtId="187" fontId="15" fillId="0" borderId="189" xfId="0" applyNumberFormat="1" applyFont="1" applyBorder="1" applyAlignment="1" applyProtection="1">
      <alignment horizontal="center"/>
    </xf>
    <xf numFmtId="187" fontId="15" fillId="0" borderId="14" xfId="0" applyNumberFormat="1" applyFont="1" applyBorder="1" applyAlignment="1" applyProtection="1">
      <alignment horizontal="center"/>
    </xf>
    <xf numFmtId="187" fontId="15" fillId="0" borderId="9" xfId="0" applyNumberFormat="1" applyFont="1" applyBorder="1" applyAlignment="1" applyProtection="1">
      <alignment horizontal="center"/>
    </xf>
    <xf numFmtId="187" fontId="15" fillId="0" borderId="18" xfId="0" applyNumberFormat="1" applyFont="1" applyBorder="1" applyAlignment="1" applyProtection="1">
      <alignment horizontal="center"/>
    </xf>
    <xf numFmtId="187" fontId="15" fillId="0" borderId="193" xfId="0" applyNumberFormat="1" applyFont="1" applyBorder="1" applyAlignment="1" applyProtection="1">
      <alignment horizontal="center"/>
    </xf>
    <xf numFmtId="182" fontId="15" fillId="0" borderId="14" xfId="0" applyNumberFormat="1" applyFont="1" applyBorder="1" applyAlignment="1" applyProtection="1">
      <alignment horizontal="center" wrapText="1"/>
    </xf>
    <xf numFmtId="184" fontId="15" fillId="0" borderId="14" xfId="0" applyNumberFormat="1" applyFont="1" applyBorder="1" applyAlignment="1" applyProtection="1">
      <alignment horizontal="right"/>
    </xf>
    <xf numFmtId="49" fontId="9" fillId="0" borderId="82" xfId="0" applyNumberFormat="1" applyFont="1" applyFill="1" applyBorder="1" applyAlignment="1">
      <alignment horizontal="right"/>
    </xf>
    <xf numFmtId="49" fontId="9" fillId="0" borderId="78" xfId="0" applyNumberFormat="1" applyFont="1" applyFill="1" applyBorder="1" applyAlignment="1">
      <alignment horizontal="right"/>
    </xf>
    <xf numFmtId="49" fontId="9" fillId="0" borderId="10" xfId="0" applyNumberFormat="1" applyFont="1" applyFill="1" applyBorder="1" applyAlignment="1">
      <alignment horizontal="right"/>
    </xf>
    <xf numFmtId="49" fontId="9" fillId="0" borderId="194" xfId="0" applyNumberFormat="1" applyFont="1" applyFill="1" applyBorder="1" applyAlignment="1">
      <alignment horizontal="right"/>
    </xf>
    <xf numFmtId="49" fontId="9" fillId="0" borderId="282" xfId="0" applyNumberFormat="1" applyFont="1" applyFill="1" applyBorder="1" applyAlignment="1">
      <alignment horizontal="right"/>
    </xf>
    <xf numFmtId="179" fontId="21" fillId="0" borderId="28" xfId="0" applyNumberFormat="1" applyFont="1" applyFill="1" applyBorder="1" applyAlignment="1" applyProtection="1">
      <alignment horizontal="center" vertical="center"/>
      <protection locked="0"/>
    </xf>
    <xf numFmtId="179" fontId="28" fillId="2" borderId="0" xfId="0" applyNumberFormat="1" applyFont="1" applyFill="1" applyBorder="1" applyAlignment="1" applyProtection="1">
      <alignment vertical="center"/>
      <protection locked="0"/>
    </xf>
    <xf numFmtId="179" fontId="9" fillId="2" borderId="0" xfId="0" applyNumberFormat="1" applyFont="1" applyFill="1" applyBorder="1" applyProtection="1">
      <protection locked="0"/>
    </xf>
    <xf numFmtId="0" fontId="9" fillId="2" borderId="0" xfId="5" applyFont="1" applyFill="1" applyBorder="1"/>
    <xf numFmtId="0" fontId="11" fillId="0" borderId="0" xfId="6" applyFont="1" applyFill="1" applyBorder="1" applyAlignment="1">
      <alignment horizontal="center" vertical="center"/>
    </xf>
    <xf numFmtId="182" fontId="24" fillId="0" borderId="0" xfId="5" applyNumberFormat="1" applyFont="1" applyFill="1" applyBorder="1" applyAlignment="1" applyProtection="1">
      <alignment horizontal="right"/>
    </xf>
    <xf numFmtId="179" fontId="24" fillId="0" borderId="0" xfId="0" applyNumberFormat="1" applyFont="1" applyFill="1" applyBorder="1" applyAlignment="1" applyProtection="1">
      <alignment vertical="center"/>
      <protection locked="0"/>
    </xf>
    <xf numFmtId="179" fontId="36" fillId="0" borderId="0" xfId="0" applyNumberFormat="1" applyFont="1" applyFill="1" applyBorder="1" applyAlignment="1" applyProtection="1">
      <alignment vertical="center"/>
      <protection locked="0"/>
    </xf>
    <xf numFmtId="0" fontId="22" fillId="0" borderId="0" xfId="5" applyFont="1" applyFill="1" applyBorder="1" applyAlignment="1">
      <alignment vertical="center"/>
    </xf>
    <xf numFmtId="187" fontId="9" fillId="0" borderId="189" xfId="0" applyNumberFormat="1" applyFont="1" applyBorder="1" applyAlignment="1" applyProtection="1">
      <alignment horizontal="center"/>
    </xf>
    <xf numFmtId="180" fontId="9" fillId="0" borderId="189" xfId="0" applyNumberFormat="1" applyFont="1" applyBorder="1" applyAlignment="1" applyProtection="1">
      <alignment horizontal="right"/>
    </xf>
    <xf numFmtId="187" fontId="9" fillId="0" borderId="14" xfId="0" applyNumberFormat="1" applyFont="1" applyBorder="1" applyAlignment="1" applyProtection="1">
      <alignment horizontal="center"/>
    </xf>
    <xf numFmtId="180" fontId="9" fillId="0" borderId="14" xfId="0" applyNumberFormat="1" applyFont="1" applyBorder="1" applyAlignment="1" applyProtection="1">
      <alignment horizontal="right"/>
    </xf>
    <xf numFmtId="187" fontId="9" fillId="0" borderId="9" xfId="0" applyNumberFormat="1" applyFont="1" applyBorder="1" applyAlignment="1" applyProtection="1">
      <alignment horizontal="center"/>
    </xf>
    <xf numFmtId="180" fontId="9" fillId="0" borderId="9" xfId="0" applyNumberFormat="1" applyFont="1" applyBorder="1" applyAlignment="1" applyProtection="1">
      <alignment horizontal="right"/>
    </xf>
    <xf numFmtId="187" fontId="9" fillId="0" borderId="7" xfId="0" applyNumberFormat="1" applyFont="1" applyBorder="1" applyAlignment="1" applyProtection="1">
      <alignment horizontal="center"/>
    </xf>
    <xf numFmtId="180" fontId="9" fillId="0" borderId="7" xfId="0" applyNumberFormat="1" applyFont="1" applyBorder="1" applyAlignment="1" applyProtection="1">
      <alignment horizontal="right"/>
    </xf>
    <xf numFmtId="177" fontId="24" fillId="0" borderId="24" xfId="5" applyNumberFormat="1" applyFont="1" applyFill="1" applyBorder="1" applyAlignment="1" applyProtection="1">
      <alignment horizontal="right"/>
    </xf>
    <xf numFmtId="177" fontId="24" fillId="0" borderId="210" xfId="5" applyNumberFormat="1" applyFont="1" applyFill="1" applyBorder="1" applyAlignment="1" applyProtection="1">
      <alignment horizontal="right"/>
    </xf>
    <xf numFmtId="177" fontId="24" fillId="0" borderId="29" xfId="5" applyNumberFormat="1" applyFont="1" applyFill="1" applyBorder="1" applyAlignment="1" applyProtection="1">
      <alignment horizontal="right"/>
    </xf>
    <xf numFmtId="177" fontId="22" fillId="0" borderId="9" xfId="5" applyNumberFormat="1" applyFont="1" applyFill="1" applyBorder="1"/>
    <xf numFmtId="0" fontId="22" fillId="0" borderId="9" xfId="5" applyFont="1" applyFill="1" applyBorder="1"/>
    <xf numFmtId="177" fontId="24" fillId="0" borderId="9" xfId="5" applyNumberFormat="1" applyFont="1" applyFill="1" applyBorder="1" applyAlignment="1" applyProtection="1">
      <alignment horizontal="right"/>
    </xf>
    <xf numFmtId="184" fontId="24" fillId="0" borderId="9" xfId="5" applyNumberFormat="1" applyFont="1" applyFill="1" applyBorder="1" applyAlignment="1" applyProtection="1">
      <alignment horizontal="right"/>
    </xf>
    <xf numFmtId="184" fontId="14" fillId="0" borderId="74" xfId="5" applyNumberFormat="1" applyFont="1" applyFill="1" applyBorder="1" applyAlignment="1" applyProtection="1">
      <alignment horizontal="right"/>
    </xf>
    <xf numFmtId="184" fontId="15" fillId="0" borderId="93" xfId="5" applyNumberFormat="1" applyFont="1" applyFill="1" applyBorder="1" applyAlignment="1" applyProtection="1">
      <alignment horizontal="right"/>
    </xf>
    <xf numFmtId="184" fontId="15" fillId="0" borderId="9" xfId="5" applyNumberFormat="1" applyFont="1" applyFill="1" applyBorder="1" applyAlignment="1" applyProtection="1">
      <alignment horizontal="right"/>
    </xf>
    <xf numFmtId="0" fontId="42" fillId="0" borderId="0" xfId="9" applyFont="1" applyAlignment="1">
      <alignment horizontal="center" vertical="center"/>
    </xf>
    <xf numFmtId="0" fontId="9" fillId="0" borderId="9" xfId="6" applyNumberFormat="1" applyFont="1" applyFill="1" applyBorder="1" applyAlignment="1">
      <alignment horizontal="center" vertical="center"/>
    </xf>
    <xf numFmtId="179" fontId="9" fillId="0" borderId="22" xfId="0" applyNumberFormat="1" applyFont="1" applyFill="1" applyBorder="1" applyAlignment="1" applyProtection="1">
      <alignment horizontal="center" vertical="center" wrapText="1"/>
      <protection locked="0"/>
    </xf>
    <xf numFmtId="179" fontId="9" fillId="0" borderId="106" xfId="0" applyNumberFormat="1" applyFont="1" applyFill="1" applyBorder="1" applyAlignment="1" applyProtection="1">
      <alignment horizontal="center" vertical="center" wrapText="1"/>
      <protection locked="0"/>
    </xf>
    <xf numFmtId="0" fontId="9" fillId="0" borderId="242" xfId="6" applyNumberFormat="1" applyFont="1" applyFill="1" applyBorder="1" applyAlignment="1">
      <alignment horizontal="center" vertical="center"/>
    </xf>
    <xf numFmtId="0" fontId="9" fillId="0" borderId="9" xfId="6" applyFont="1" applyFill="1" applyBorder="1" applyAlignment="1">
      <alignment horizontal="center" vertical="center"/>
    </xf>
    <xf numFmtId="0" fontId="9" fillId="0" borderId="304" xfId="0" applyFont="1" applyFill="1" applyBorder="1" applyAlignment="1">
      <alignment horizontal="center" vertical="center"/>
    </xf>
    <xf numFmtId="0" fontId="9" fillId="0" borderId="153" xfId="0" applyFont="1" applyFill="1" applyBorder="1" applyAlignment="1">
      <alignment horizontal="center" vertical="center"/>
    </xf>
    <xf numFmtId="0" fontId="9" fillId="0" borderId="152" xfId="0" applyFont="1" applyFill="1" applyBorder="1" applyAlignment="1">
      <alignment horizontal="center" vertical="center"/>
    </xf>
    <xf numFmtId="0" fontId="11" fillId="0" borderId="305" xfId="5" applyFont="1" applyFill="1" applyBorder="1" applyAlignment="1" applyProtection="1">
      <alignment horizontal="center" vertical="center"/>
    </xf>
    <xf numFmtId="0" fontId="11" fillId="0" borderId="306" xfId="5" applyFont="1" applyFill="1" applyBorder="1" applyAlignment="1" applyProtection="1">
      <alignment horizontal="center" vertical="center"/>
    </xf>
    <xf numFmtId="0" fontId="9" fillId="0" borderId="307" xfId="0" applyFont="1" applyFill="1" applyBorder="1" applyAlignment="1">
      <alignment horizontal="center" vertical="center"/>
    </xf>
    <xf numFmtId="0" fontId="9" fillId="0" borderId="216" xfId="5" applyFont="1" applyFill="1" applyBorder="1" applyAlignment="1" applyProtection="1">
      <alignment horizontal="center" vertical="center" wrapText="1"/>
    </xf>
    <xf numFmtId="0" fontId="9" fillId="0" borderId="16" xfId="5" applyFont="1" applyFill="1" applyBorder="1" applyAlignment="1" applyProtection="1">
      <alignment horizontal="center" vertical="center" wrapText="1"/>
    </xf>
    <xf numFmtId="0" fontId="9" fillId="0" borderId="53" xfId="5" applyFont="1" applyFill="1" applyBorder="1" applyAlignment="1" applyProtection="1">
      <alignment horizontal="center" vertical="center" wrapText="1"/>
    </xf>
    <xf numFmtId="0" fontId="9" fillId="0" borderId="297" xfId="0" applyFont="1" applyFill="1" applyBorder="1" applyAlignment="1">
      <alignment horizontal="center" vertical="center" textRotation="255"/>
    </xf>
    <xf numFmtId="0" fontId="9" fillId="0" borderId="298" xfId="0" applyFont="1" applyFill="1" applyBorder="1" applyAlignment="1">
      <alignment horizontal="center" vertical="center" textRotation="255"/>
    </xf>
    <xf numFmtId="0" fontId="9" fillId="0" borderId="293" xfId="0" applyFont="1" applyFill="1" applyBorder="1" applyAlignment="1">
      <alignment horizontal="center" vertical="center" textRotation="255"/>
    </xf>
    <xf numFmtId="49" fontId="9" fillId="0" borderId="297" xfId="0" applyNumberFormat="1" applyFont="1" applyFill="1" applyBorder="1" applyAlignment="1">
      <alignment horizontal="center" vertical="center" textRotation="255"/>
    </xf>
    <xf numFmtId="49" fontId="9" fillId="0" borderId="293" xfId="0" applyNumberFormat="1" applyFont="1" applyFill="1" applyBorder="1" applyAlignment="1">
      <alignment horizontal="center" vertical="center" textRotation="255"/>
    </xf>
    <xf numFmtId="49" fontId="9" fillId="0" borderId="298" xfId="0" applyNumberFormat="1" applyFont="1" applyFill="1" applyBorder="1" applyAlignment="1">
      <alignment horizontal="center" vertical="center" textRotation="255"/>
    </xf>
    <xf numFmtId="179" fontId="9" fillId="0" borderId="297" xfId="0" applyNumberFormat="1" applyFont="1" applyFill="1" applyBorder="1" applyAlignment="1" applyProtection="1">
      <alignment horizontal="center" vertical="center" textRotation="255"/>
      <protection locked="0"/>
    </xf>
    <xf numFmtId="179" fontId="9" fillId="0" borderId="293" xfId="0" applyNumberFormat="1" applyFont="1" applyFill="1" applyBorder="1" applyAlignment="1" applyProtection="1">
      <alignment horizontal="center" vertical="center" textRotation="255"/>
      <protection locked="0"/>
    </xf>
    <xf numFmtId="179" fontId="9" fillId="0" borderId="300" xfId="0" applyNumberFormat="1" applyFont="1" applyFill="1" applyBorder="1" applyAlignment="1" applyProtection="1">
      <alignment horizontal="center" vertical="center" textRotation="255"/>
      <protection locked="0"/>
    </xf>
    <xf numFmtId="0" fontId="9" fillId="0" borderId="299" xfId="0" applyFont="1" applyFill="1" applyBorder="1" applyAlignment="1">
      <alignment horizontal="center" vertical="center" textRotation="255"/>
    </xf>
    <xf numFmtId="0" fontId="9" fillId="0" borderId="300" xfId="0" applyFont="1" applyFill="1" applyBorder="1" applyAlignment="1">
      <alignment horizontal="center" vertical="center" textRotation="255"/>
    </xf>
    <xf numFmtId="0" fontId="9" fillId="0" borderId="96" xfId="6" applyNumberFormat="1" applyFont="1" applyFill="1" applyBorder="1" applyAlignment="1">
      <alignment horizontal="center" vertical="center"/>
    </xf>
    <xf numFmtId="0" fontId="9" fillId="0" borderId="134" xfId="6" applyNumberFormat="1" applyFont="1" applyFill="1" applyBorder="1" applyAlignment="1">
      <alignment horizontal="center" vertical="center"/>
    </xf>
    <xf numFmtId="179" fontId="10" fillId="0" borderId="106" xfId="0" applyNumberFormat="1" applyFont="1" applyFill="1" applyBorder="1" applyAlignment="1" applyProtection="1">
      <alignment horizontal="center" vertical="center" wrapText="1"/>
      <protection locked="0"/>
    </xf>
    <xf numFmtId="0" fontId="9" fillId="0" borderId="205" xfId="6" applyNumberFormat="1" applyFont="1" applyFill="1" applyBorder="1" applyAlignment="1">
      <alignment horizontal="center" vertical="center"/>
    </xf>
    <xf numFmtId="0" fontId="9" fillId="0" borderId="138" xfId="6" applyNumberFormat="1" applyFont="1" applyFill="1" applyBorder="1" applyAlignment="1">
      <alignment horizontal="center" vertical="center"/>
    </xf>
    <xf numFmtId="179" fontId="17" fillId="0" borderId="0" xfId="0" applyNumberFormat="1" applyFont="1" applyFill="1" applyAlignment="1" applyProtection="1">
      <alignment horizontal="left" vertical="center"/>
      <protection locked="0"/>
    </xf>
    <xf numFmtId="0" fontId="9" fillId="0" borderId="2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24" xfId="0" applyFont="1" applyFill="1" applyBorder="1" applyAlignment="1">
      <alignment horizontal="center" vertical="center" textRotation="255"/>
    </xf>
    <xf numFmtId="0" fontId="9" fillId="0" borderId="103" xfId="5" applyFont="1" applyFill="1" applyBorder="1" applyAlignment="1" applyProtection="1">
      <alignment horizontal="center" vertical="center" wrapText="1"/>
    </xf>
    <xf numFmtId="0" fontId="9" fillId="0" borderId="112" xfId="5" applyFont="1" applyFill="1" applyBorder="1" applyAlignment="1" applyProtection="1">
      <alignment horizontal="center" vertical="center"/>
    </xf>
    <xf numFmtId="0" fontId="9" fillId="0" borderId="309"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7" xfId="0" applyFont="1" applyFill="1" applyBorder="1" applyAlignment="1">
      <alignment horizontal="center" vertical="center"/>
    </xf>
    <xf numFmtId="49" fontId="9" fillId="0" borderId="216" xfId="5" applyNumberFormat="1" applyFont="1" applyFill="1" applyBorder="1" applyAlignment="1" applyProtection="1">
      <alignment horizontal="center" vertical="center" wrapText="1"/>
    </xf>
    <xf numFmtId="49" fontId="9" fillId="0" borderId="16" xfId="5" applyNumberFormat="1" applyFont="1" applyFill="1" applyBorder="1" applyAlignment="1" applyProtection="1">
      <alignment horizontal="center" vertical="center" wrapText="1"/>
    </xf>
    <xf numFmtId="49" fontId="9" fillId="0" borderId="53" xfId="5" applyNumberFormat="1" applyFont="1" applyFill="1" applyBorder="1" applyAlignment="1" applyProtection="1">
      <alignment horizontal="center" vertical="center" wrapText="1"/>
    </xf>
    <xf numFmtId="0" fontId="9" fillId="0" borderId="31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311" xfId="0" applyFont="1" applyFill="1" applyBorder="1" applyAlignment="1">
      <alignment horizontal="center" vertical="center"/>
    </xf>
    <xf numFmtId="0" fontId="9" fillId="0" borderId="156" xfId="0" applyFont="1" applyFill="1" applyBorder="1" applyAlignment="1">
      <alignment horizontal="center" vertical="center"/>
    </xf>
    <xf numFmtId="0" fontId="9" fillId="0" borderId="108"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15" xfId="5" applyFont="1" applyFill="1" applyBorder="1" applyAlignment="1" applyProtection="1">
      <alignment horizontal="center" vertical="center" wrapText="1"/>
    </xf>
    <xf numFmtId="0" fontId="9" fillId="0" borderId="55" xfId="5" applyFont="1" applyFill="1" applyBorder="1" applyAlignment="1" applyProtection="1">
      <alignment horizontal="center" vertical="center"/>
    </xf>
    <xf numFmtId="0" fontId="9" fillId="0" borderId="35" xfId="5" applyFont="1" applyFill="1" applyBorder="1" applyAlignment="1" applyProtection="1">
      <alignment horizontal="center" vertical="center" wrapText="1"/>
    </xf>
    <xf numFmtId="0" fontId="9" fillId="0" borderId="60" xfId="5" applyFont="1" applyFill="1" applyBorder="1" applyAlignment="1" applyProtection="1">
      <alignment horizontal="center" vertical="center"/>
    </xf>
    <xf numFmtId="0" fontId="9" fillId="0" borderId="318" xfId="5" applyFont="1" applyFill="1" applyBorder="1" applyAlignment="1" applyProtection="1">
      <alignment horizontal="center" vertical="center"/>
    </xf>
    <xf numFmtId="0" fontId="9" fillId="0" borderId="69" xfId="5" applyFont="1" applyFill="1" applyBorder="1" applyAlignment="1" applyProtection="1">
      <alignment horizontal="center" vertical="center"/>
    </xf>
    <xf numFmtId="0" fontId="9" fillId="0" borderId="70" xfId="5" applyFont="1" applyFill="1" applyBorder="1" applyAlignment="1" applyProtection="1">
      <alignment horizontal="center" vertical="center"/>
    </xf>
    <xf numFmtId="0" fontId="9" fillId="0" borderId="320" xfId="6" applyNumberFormat="1" applyFont="1" applyFill="1" applyBorder="1" applyAlignment="1">
      <alignment horizontal="center" vertical="center"/>
    </xf>
    <xf numFmtId="0" fontId="9" fillId="0" borderId="301" xfId="5" applyFont="1" applyFill="1" applyBorder="1" applyAlignment="1" applyProtection="1">
      <alignment horizontal="center" vertical="center" wrapText="1"/>
    </xf>
    <xf numFmtId="0" fontId="9" fillId="0" borderId="150" xfId="5" applyFont="1" applyFill="1" applyBorder="1" applyAlignment="1" applyProtection="1">
      <alignment horizontal="center" vertical="center" wrapText="1"/>
    </xf>
    <xf numFmtId="0" fontId="9" fillId="0" borderId="168" xfId="5" applyFont="1" applyFill="1" applyBorder="1" applyAlignment="1" applyProtection="1">
      <alignment horizontal="center" vertical="center" wrapText="1"/>
    </xf>
    <xf numFmtId="0" fontId="9" fillId="0" borderId="20" xfId="0" applyFont="1" applyFill="1" applyBorder="1" applyAlignment="1">
      <alignment horizontal="center" vertical="center"/>
    </xf>
    <xf numFmtId="0" fontId="9" fillId="0" borderId="308" xfId="0" applyFont="1" applyFill="1" applyBorder="1" applyAlignment="1">
      <alignment horizontal="center" vertical="center"/>
    </xf>
    <xf numFmtId="179" fontId="9" fillId="0" borderId="321" xfId="0" applyNumberFormat="1" applyFont="1" applyFill="1" applyBorder="1" applyAlignment="1" applyProtection="1">
      <alignment horizontal="center" vertical="center" wrapText="1"/>
      <protection locked="0"/>
    </xf>
    <xf numFmtId="179" fontId="9" fillId="0" borderId="322" xfId="0" applyNumberFormat="1" applyFont="1" applyFill="1" applyBorder="1" applyAlignment="1" applyProtection="1">
      <alignment horizontal="center" vertical="center" wrapText="1"/>
      <protection locked="0"/>
    </xf>
    <xf numFmtId="0" fontId="9" fillId="0" borderId="18" xfId="6" applyFont="1" applyFill="1" applyBorder="1" applyAlignment="1">
      <alignment horizontal="center" vertical="center"/>
    </xf>
    <xf numFmtId="179" fontId="9" fillId="0" borderId="159" xfId="0" applyNumberFormat="1" applyFont="1" applyFill="1" applyBorder="1" applyAlignment="1" applyProtection="1">
      <alignment horizontal="center" vertical="center" wrapText="1"/>
      <protection locked="0"/>
    </xf>
    <xf numFmtId="179" fontId="9" fillId="0" borderId="323" xfId="0" applyNumberFormat="1" applyFont="1" applyFill="1" applyBorder="1" applyAlignment="1" applyProtection="1">
      <alignment horizontal="center" vertical="center" wrapText="1"/>
      <protection locked="0"/>
    </xf>
    <xf numFmtId="0" fontId="9" fillId="0" borderId="18" xfId="6" applyNumberFormat="1" applyFont="1" applyFill="1" applyBorder="1" applyAlignment="1">
      <alignment horizontal="center" vertical="center"/>
    </xf>
    <xf numFmtId="0" fontId="9" fillId="0" borderId="242" xfId="6" applyFont="1" applyFill="1" applyBorder="1" applyAlignment="1">
      <alignment horizontal="center" vertical="center"/>
    </xf>
    <xf numFmtId="0" fontId="9" fillId="0" borderId="9" xfId="0" applyFont="1" applyFill="1" applyBorder="1" applyAlignment="1">
      <alignment horizontal="center" vertical="center"/>
    </xf>
    <xf numFmtId="179" fontId="9" fillId="0" borderId="23" xfId="0" applyNumberFormat="1" applyFont="1" applyFill="1" applyBorder="1" applyAlignment="1" applyProtection="1">
      <alignment vertical="center" shrinkToFit="1"/>
      <protection locked="0"/>
    </xf>
    <xf numFmtId="179" fontId="10" fillId="0" borderId="122" xfId="0" applyNumberFormat="1" applyFont="1" applyFill="1" applyBorder="1" applyAlignment="1" applyProtection="1">
      <alignment horizontal="center" vertical="center" wrapText="1"/>
      <protection locked="0"/>
    </xf>
    <xf numFmtId="179" fontId="10" fillId="0" borderId="324" xfId="0" applyNumberFormat="1" applyFont="1" applyFill="1" applyBorder="1" applyAlignment="1" applyProtection="1">
      <alignment horizontal="center" vertical="center" wrapText="1"/>
      <protection locked="0"/>
    </xf>
    <xf numFmtId="179" fontId="10" fillId="0" borderId="323" xfId="0" applyNumberFormat="1" applyFont="1" applyFill="1" applyBorder="1" applyAlignment="1" applyProtection="1">
      <alignment horizontal="center" vertical="center" wrapText="1"/>
      <protection locked="0"/>
    </xf>
    <xf numFmtId="179" fontId="15" fillId="0" borderId="18" xfId="0" applyNumberFormat="1" applyFont="1" applyBorder="1" applyAlignment="1">
      <alignment horizontal="center" vertical="center"/>
    </xf>
    <xf numFmtId="179" fontId="15" fillId="0" borderId="327"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167" xfId="0" applyNumberFormat="1" applyFont="1" applyBorder="1" applyAlignment="1">
      <alignment horizontal="center" vertical="center" wrapText="1"/>
    </xf>
    <xf numFmtId="179" fontId="15" fillId="0" borderId="77" xfId="0" applyNumberFormat="1" applyFont="1" applyBorder="1" applyAlignment="1">
      <alignment horizontal="center" vertical="center"/>
    </xf>
    <xf numFmtId="183" fontId="15" fillId="0" borderId="23" xfId="0" applyNumberFormat="1" applyFont="1" applyBorder="1" applyAlignment="1">
      <alignment horizontal="left" vertical="center"/>
    </xf>
    <xf numFmtId="179" fontId="21" fillId="0" borderId="0" xfId="0" applyNumberFormat="1" applyFont="1" applyAlignment="1">
      <alignment horizontal="left" vertical="center"/>
    </xf>
    <xf numFmtId="183" fontId="15" fillId="0" borderId="77" xfId="0" applyNumberFormat="1" applyFont="1" applyBorder="1" applyAlignment="1">
      <alignment horizontal="right"/>
    </xf>
    <xf numFmtId="179" fontId="31" fillId="0" borderId="0" xfId="0" applyNumberFormat="1" applyFont="1" applyAlignment="1">
      <alignment horizontal="left" vertical="center"/>
    </xf>
    <xf numFmtId="179" fontId="15" fillId="0" borderId="167" xfId="0" applyNumberFormat="1" applyFont="1" applyBorder="1" applyAlignment="1">
      <alignment horizontal="center" vertical="center"/>
    </xf>
    <xf numFmtId="179" fontId="15" fillId="0" borderId="286" xfId="0" applyNumberFormat="1" applyFont="1" applyBorder="1" applyAlignment="1">
      <alignment horizontal="center" vertical="center"/>
    </xf>
    <xf numFmtId="179" fontId="15" fillId="0" borderId="338" xfId="0" applyNumberFormat="1" applyFont="1" applyBorder="1" applyAlignment="1">
      <alignment horizontal="center" vertical="center"/>
    </xf>
    <xf numFmtId="179" fontId="15" fillId="0" borderId="185" xfId="0" applyNumberFormat="1" applyFont="1" applyBorder="1" applyAlignment="1">
      <alignment horizontal="center" vertical="center"/>
    </xf>
    <xf numFmtId="179" fontId="17" fillId="0" borderId="0" xfId="0" applyNumberFormat="1" applyFont="1" applyBorder="1" applyAlignment="1">
      <alignment horizontal="left" vertical="center"/>
    </xf>
    <xf numFmtId="183" fontId="15" fillId="0" borderId="328" xfId="0" applyNumberFormat="1" applyFont="1" applyBorder="1" applyAlignment="1">
      <alignment horizontal="right"/>
    </xf>
    <xf numFmtId="179" fontId="15" fillId="0" borderId="329" xfId="0" applyNumberFormat="1" applyFont="1" applyBorder="1" applyAlignment="1">
      <alignment horizontal="center" vertical="center"/>
    </xf>
    <xf numFmtId="179" fontId="15" fillId="0" borderId="330" xfId="0" applyNumberFormat="1" applyFont="1" applyBorder="1" applyAlignment="1">
      <alignment horizontal="right"/>
    </xf>
    <xf numFmtId="179" fontId="15" fillId="0" borderId="331" xfId="0" applyNumberFormat="1" applyFont="1" applyBorder="1" applyAlignment="1">
      <alignment horizontal="right"/>
    </xf>
    <xf numFmtId="179" fontId="15" fillId="0" borderId="332" xfId="0" applyNumberFormat="1" applyFont="1" applyBorder="1" applyAlignment="1">
      <alignment horizontal="right"/>
    </xf>
    <xf numFmtId="179" fontId="15" fillId="0" borderId="333" xfId="0" applyNumberFormat="1" applyFont="1" applyBorder="1" applyAlignment="1">
      <alignment horizontal="right"/>
    </xf>
    <xf numFmtId="179" fontId="15" fillId="0" borderId="334" xfId="0" applyNumberFormat="1" applyFont="1" applyBorder="1" applyAlignment="1">
      <alignment horizontal="right"/>
    </xf>
    <xf numFmtId="183" fontId="15" fillId="0" borderId="335" xfId="0" applyNumberFormat="1" applyFont="1" applyBorder="1" applyAlignment="1">
      <alignment horizontal="right"/>
    </xf>
    <xf numFmtId="183" fontId="15" fillId="0" borderId="336" xfId="0" applyNumberFormat="1" applyFont="1" applyBorder="1" applyAlignment="1">
      <alignment horizontal="right"/>
    </xf>
    <xf numFmtId="179" fontId="15" fillId="0" borderId="13" xfId="0" applyNumberFormat="1" applyFont="1" applyBorder="1" applyAlignment="1">
      <alignment horizontal="right"/>
    </xf>
    <xf numFmtId="179" fontId="15" fillId="0" borderId="81" xfId="0" applyNumberFormat="1" applyFont="1" applyBorder="1" applyAlignment="1">
      <alignment horizontal="right"/>
    </xf>
    <xf numFmtId="179" fontId="15" fillId="0" borderId="337" xfId="0" applyNumberFormat="1" applyFont="1" applyBorder="1" applyAlignment="1">
      <alignment horizontal="right"/>
    </xf>
    <xf numFmtId="179" fontId="15" fillId="0" borderId="78" xfId="0" applyNumberFormat="1" applyFont="1" applyBorder="1" applyAlignment="1">
      <alignment horizontal="center" vertical="center"/>
    </xf>
    <xf numFmtId="179" fontId="15" fillId="0" borderId="11" xfId="0" applyNumberFormat="1" applyFont="1" applyBorder="1" applyAlignment="1">
      <alignment horizontal="center" vertical="center"/>
    </xf>
    <xf numFmtId="179" fontId="16" fillId="0" borderId="0" xfId="0" applyNumberFormat="1" applyFont="1" applyAlignment="1">
      <alignment horizontal="left" wrapText="1"/>
    </xf>
    <xf numFmtId="179" fontId="15" fillId="0" borderId="215" xfId="0" applyNumberFormat="1" applyFont="1" applyBorder="1" applyAlignment="1">
      <alignment horizontal="center" vertical="center"/>
    </xf>
    <xf numFmtId="179" fontId="15" fillId="0" borderId="193" xfId="0" applyNumberFormat="1" applyFont="1" applyBorder="1" applyAlignment="1">
      <alignment horizontal="center" vertical="center"/>
    </xf>
    <xf numFmtId="179" fontId="15" fillId="0" borderId="339" xfId="0" applyNumberFormat="1" applyFont="1" applyBorder="1" applyAlignment="1">
      <alignment horizontal="center" vertical="center"/>
    </xf>
    <xf numFmtId="179" fontId="15" fillId="0" borderId="14"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7" xfId="0" applyNumberFormat="1" applyFont="1" applyBorder="1" applyAlignment="1">
      <alignment horizontal="center" vertical="center"/>
    </xf>
    <xf numFmtId="179" fontId="15" fillId="0" borderId="13" xfId="0" applyNumberFormat="1" applyFont="1" applyBorder="1" applyAlignment="1">
      <alignment horizontal="center" vertical="center"/>
    </xf>
    <xf numFmtId="182" fontId="15" fillId="0" borderId="167" xfId="5" applyNumberFormat="1" applyFont="1" applyFill="1" applyBorder="1" applyAlignment="1">
      <alignment horizontal="right" vertical="center"/>
    </xf>
    <xf numFmtId="182" fontId="15" fillId="0" borderId="7" xfId="5" applyNumberFormat="1" applyFont="1" applyFill="1" applyBorder="1" applyAlignment="1">
      <alignment horizontal="right" vertical="center"/>
    </xf>
    <xf numFmtId="182" fontId="15" fillId="0" borderId="167" xfId="5" applyNumberFormat="1" applyFont="1" applyFill="1" applyBorder="1" applyAlignment="1" applyProtection="1">
      <alignment horizontal="right" vertical="center"/>
    </xf>
    <xf numFmtId="182" fontId="15" fillId="0" borderId="7" xfId="5" applyNumberFormat="1" applyFont="1" applyFill="1" applyBorder="1" applyAlignment="1" applyProtection="1">
      <alignment horizontal="right" vertical="center"/>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9" fontId="9" fillId="0" borderId="0" xfId="0" applyNumberFormat="1" applyFont="1" applyFill="1" applyAlignment="1" applyProtection="1">
      <alignment horizontal="left" wrapText="1"/>
      <protection locked="0"/>
    </xf>
    <xf numFmtId="0" fontId="9" fillId="0" borderId="11" xfId="5" applyFont="1" applyFill="1" applyBorder="1" applyAlignment="1">
      <alignment horizontal="center"/>
    </xf>
    <xf numFmtId="0" fontId="11" fillId="0" borderId="327" xfId="5" applyFont="1" applyFill="1" applyBorder="1" applyAlignment="1" applyProtection="1">
      <alignment horizontal="center" vertical="center"/>
    </xf>
    <xf numFmtId="0" fontId="11" fillId="0" borderId="167" xfId="5" applyFont="1" applyFill="1" applyBorder="1" applyAlignment="1" applyProtection="1">
      <alignment horizontal="center" vertical="center"/>
    </xf>
    <xf numFmtId="0" fontId="9" fillId="0" borderId="192"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340"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12" xfId="0" applyFont="1" applyFill="1" applyBorder="1" applyAlignment="1">
      <alignment horizontal="center" vertical="center" textRotation="255"/>
    </xf>
    <xf numFmtId="182" fontId="15" fillId="0" borderId="18" xfId="5" applyNumberFormat="1" applyFont="1" applyFill="1" applyBorder="1" applyAlignment="1">
      <alignment horizontal="right" vertical="center"/>
    </xf>
    <xf numFmtId="182" fontId="15" fillId="0" borderId="9" xfId="5" applyNumberFormat="1" applyFont="1" applyFill="1" applyBorder="1" applyAlignment="1">
      <alignment horizontal="right" vertical="center"/>
    </xf>
    <xf numFmtId="49" fontId="9" fillId="0" borderId="1" xfId="0" applyNumberFormat="1" applyFont="1" applyFill="1" applyBorder="1" applyAlignment="1">
      <alignment horizontal="center" vertical="center" textRotation="255"/>
    </xf>
    <xf numFmtId="49" fontId="9" fillId="0" borderId="8" xfId="0" applyNumberFormat="1" applyFont="1" applyFill="1" applyBorder="1" applyAlignment="1">
      <alignment horizontal="center" vertical="center" textRotation="255"/>
    </xf>
    <xf numFmtId="49" fontId="9" fillId="0" borderId="340" xfId="0" applyNumberFormat="1" applyFont="1" applyFill="1" applyBorder="1" applyAlignment="1">
      <alignment horizontal="center" vertical="center" textRotation="255"/>
    </xf>
    <xf numFmtId="182" fontId="15" fillId="0" borderId="18" xfId="3" applyNumberFormat="1" applyFont="1" applyFill="1" applyBorder="1" applyAlignment="1" applyProtection="1">
      <alignment horizontal="right" vertical="center"/>
    </xf>
    <xf numFmtId="182" fontId="15" fillId="0" borderId="9" xfId="3" applyNumberFormat="1" applyFont="1" applyFill="1" applyBorder="1" applyAlignment="1" applyProtection="1">
      <alignment horizontal="right" vertical="center"/>
    </xf>
    <xf numFmtId="182" fontId="24" fillId="0" borderId="18" xfId="3" applyNumberFormat="1" applyFont="1" applyFill="1" applyBorder="1" applyAlignment="1" applyProtection="1">
      <alignment horizontal="right" vertical="center"/>
    </xf>
    <xf numFmtId="182" fontId="24" fillId="0" borderId="9" xfId="3" applyNumberFormat="1" applyFont="1" applyFill="1" applyBorder="1" applyAlignment="1" applyProtection="1">
      <alignment horizontal="right" vertical="center"/>
    </xf>
    <xf numFmtId="182" fontId="15" fillId="0" borderId="185" xfId="5" applyNumberFormat="1" applyFont="1" applyFill="1" applyBorder="1" applyAlignment="1">
      <alignment horizontal="right" vertical="center"/>
    </xf>
    <xf numFmtId="182" fontId="15" fillId="0" borderId="92" xfId="5" applyNumberFormat="1" applyFont="1" applyFill="1" applyBorder="1" applyAlignment="1">
      <alignment horizontal="right" vertical="center"/>
    </xf>
    <xf numFmtId="182" fontId="24" fillId="0" borderId="18" xfId="5" applyNumberFormat="1" applyFont="1" applyFill="1" applyBorder="1" applyAlignment="1" applyProtection="1">
      <alignment horizontal="right" vertical="center"/>
    </xf>
    <xf numFmtId="182" fontId="24" fillId="0" borderId="9" xfId="5" applyNumberFormat="1" applyFont="1" applyFill="1" applyBorder="1" applyAlignment="1" applyProtection="1">
      <alignment horizontal="right" vertical="center"/>
    </xf>
    <xf numFmtId="182" fontId="15" fillId="0" borderId="167" xfId="3" applyNumberFormat="1" applyFont="1" applyFill="1" applyBorder="1" applyAlignment="1" applyProtection="1">
      <alignment horizontal="right" vertical="center"/>
    </xf>
    <xf numFmtId="182" fontId="15" fillId="0" borderId="7" xfId="3" applyNumberFormat="1" applyFont="1" applyFill="1" applyBorder="1" applyAlignment="1" applyProtection="1">
      <alignment horizontal="right" vertical="center"/>
    </xf>
    <xf numFmtId="179" fontId="9" fillId="0" borderId="1" xfId="0" applyNumberFormat="1" applyFont="1" applyFill="1" applyBorder="1" applyAlignment="1" applyProtection="1">
      <alignment horizontal="center" vertical="center" textRotation="255"/>
      <protection locked="0"/>
    </xf>
    <xf numFmtId="179" fontId="9" fillId="0" borderId="8" xfId="0" applyNumberFormat="1" applyFont="1" applyFill="1" applyBorder="1" applyAlignment="1" applyProtection="1">
      <alignment horizontal="center" vertical="center" textRotation="255"/>
      <protection locked="0"/>
    </xf>
    <xf numFmtId="179" fontId="9" fillId="0" borderId="340" xfId="0" applyNumberFormat="1" applyFont="1" applyFill="1" applyBorder="1" applyAlignment="1" applyProtection="1">
      <alignment horizontal="center" vertical="center" textRotation="255"/>
      <protection locked="0"/>
    </xf>
    <xf numFmtId="0" fontId="18" fillId="0" borderId="0" xfId="5" applyFont="1" applyFill="1" applyAlignment="1" applyProtection="1">
      <alignment horizontal="left" vertical="center"/>
    </xf>
    <xf numFmtId="0" fontId="11" fillId="0" borderId="21" xfId="5" applyFont="1" applyFill="1" applyBorder="1" applyAlignment="1" applyProtection="1">
      <alignment horizontal="center" vertical="center"/>
    </xf>
    <xf numFmtId="0" fontId="11" fillId="0" borderId="24" xfId="5" applyFont="1" applyFill="1" applyBorder="1" applyAlignment="1" applyProtection="1">
      <alignment horizontal="center" vertical="center"/>
    </xf>
    <xf numFmtId="0" fontId="11" fillId="0" borderId="27" xfId="5" applyFont="1" applyFill="1" applyBorder="1" applyAlignment="1" applyProtection="1">
      <alignment horizontal="center" vertical="center"/>
    </xf>
    <xf numFmtId="0" fontId="11" fillId="0" borderId="46" xfId="5" applyFont="1" applyFill="1" applyBorder="1" applyAlignment="1" applyProtection="1">
      <alignment horizontal="center" vertical="center"/>
    </xf>
    <xf numFmtId="0" fontId="11" fillId="0" borderId="69" xfId="5" applyFont="1" applyFill="1" applyBorder="1" applyAlignment="1" applyProtection="1">
      <alignment horizontal="center" vertical="center"/>
    </xf>
    <xf numFmtId="0" fontId="11" fillId="0" borderId="136" xfId="5" applyFont="1" applyFill="1" applyBorder="1" applyAlignment="1" applyProtection="1">
      <alignment horizontal="center" vertical="center"/>
    </xf>
    <xf numFmtId="179" fontId="10" fillId="0" borderId="299" xfId="0" applyNumberFormat="1" applyFont="1" applyFill="1" applyBorder="1" applyAlignment="1" applyProtection="1">
      <alignment horizontal="center" vertical="center"/>
      <protection locked="0"/>
    </xf>
    <xf numFmtId="179" fontId="10" fillId="0" borderId="343" xfId="0" applyNumberFormat="1" applyFont="1" applyFill="1" applyBorder="1" applyAlignment="1" applyProtection="1">
      <alignment horizontal="center" vertical="center"/>
      <protection locked="0"/>
    </xf>
    <xf numFmtId="179" fontId="10" fillId="0" borderId="293" xfId="0" applyNumberFormat="1" applyFont="1" applyFill="1" applyBorder="1" applyAlignment="1" applyProtection="1">
      <alignment horizontal="center" vertical="center"/>
      <protection locked="0"/>
    </xf>
    <xf numFmtId="179" fontId="10" fillId="0" borderId="316" xfId="0" applyNumberFormat="1" applyFont="1" applyFill="1" applyBorder="1" applyAlignment="1" applyProtection="1">
      <alignment horizontal="center" vertical="center"/>
      <protection locked="0"/>
    </xf>
    <xf numFmtId="179" fontId="10" fillId="0" borderId="298" xfId="0" applyNumberFormat="1" applyFont="1" applyFill="1" applyBorder="1" applyAlignment="1" applyProtection="1">
      <alignment horizontal="center" vertical="center"/>
      <protection locked="0"/>
    </xf>
    <xf numFmtId="179" fontId="10" fillId="0" borderId="218" xfId="0" applyNumberFormat="1" applyFont="1" applyFill="1" applyBorder="1" applyAlignment="1" applyProtection="1">
      <alignment horizontal="center" vertical="center"/>
      <protection locked="0"/>
    </xf>
    <xf numFmtId="0" fontId="26" fillId="0" borderId="26" xfId="5" applyFont="1" applyFill="1" applyBorder="1" applyAlignment="1" applyProtection="1">
      <alignment horizontal="center" vertical="center" wrapText="1"/>
    </xf>
    <xf numFmtId="0" fontId="26" fillId="0" borderId="16" xfId="5" applyFont="1" applyFill="1" applyBorder="1" applyAlignment="1" applyProtection="1">
      <alignment horizontal="center" vertical="center"/>
    </xf>
    <xf numFmtId="0" fontId="26" fillId="0" borderId="53" xfId="5" applyFont="1" applyFill="1" applyBorder="1" applyAlignment="1" applyProtection="1">
      <alignment horizontal="center" vertical="center"/>
    </xf>
    <xf numFmtId="0" fontId="11" fillId="0" borderId="377" xfId="5" applyFont="1" applyFill="1" applyBorder="1" applyAlignment="1" applyProtection="1">
      <alignment horizontal="center" vertical="center"/>
    </xf>
    <xf numFmtId="0" fontId="10" fillId="0" borderId="124" xfId="0" applyFont="1" applyFill="1" applyBorder="1" applyAlignment="1" applyProtection="1">
      <alignment horizontal="center" vertical="center" textRotation="255"/>
      <protection locked="0"/>
    </xf>
    <xf numFmtId="0" fontId="10" fillId="0" borderId="344" xfId="0" applyFont="1" applyFill="1" applyBorder="1" applyAlignment="1" applyProtection="1">
      <alignment horizontal="center" vertical="center" textRotation="255"/>
      <protection locked="0"/>
    </xf>
    <xf numFmtId="0" fontId="9" fillId="0" borderId="297" xfId="0" applyFont="1" applyFill="1" applyBorder="1" applyAlignment="1">
      <alignment horizontal="center" vertical="center"/>
    </xf>
    <xf numFmtId="0" fontId="9" fillId="0" borderId="341" xfId="0" applyFont="1" applyFill="1" applyBorder="1" applyAlignment="1">
      <alignment horizontal="center" vertical="center" textRotation="255"/>
    </xf>
    <xf numFmtId="0" fontId="9" fillId="0" borderId="342" xfId="0" applyFont="1" applyFill="1" applyBorder="1" applyAlignment="1">
      <alignment horizontal="center" vertical="center" textRotation="255"/>
    </xf>
    <xf numFmtId="0" fontId="9" fillId="0" borderId="260" xfId="0" applyFont="1" applyFill="1" applyBorder="1" applyAlignment="1">
      <alignment horizontal="center" vertical="center" textRotation="255"/>
    </xf>
    <xf numFmtId="0" fontId="9" fillId="0" borderId="115" xfId="5" applyFont="1" applyFill="1" applyBorder="1" applyAlignment="1">
      <alignment horizontal="center"/>
    </xf>
    <xf numFmtId="0" fontId="9" fillId="0" borderId="209" xfId="5" applyFont="1" applyFill="1" applyBorder="1" applyAlignment="1">
      <alignment horizontal="center"/>
    </xf>
    <xf numFmtId="0" fontId="9" fillId="0" borderId="79" xfId="5" applyFont="1" applyFill="1" applyBorder="1" applyAlignment="1">
      <alignment horizontal="center"/>
    </xf>
    <xf numFmtId="0" fontId="9" fillId="0" borderId="21" xfId="5" applyFont="1" applyFill="1" applyBorder="1" applyAlignment="1">
      <alignment horizontal="center" vertical="center"/>
    </xf>
    <xf numFmtId="0" fontId="9" fillId="0" borderId="24" xfId="5" applyFont="1" applyFill="1" applyBorder="1" applyAlignment="1">
      <alignment horizontal="center" vertical="center"/>
    </xf>
    <xf numFmtId="0" fontId="9" fillId="0" borderId="27" xfId="5" applyFont="1" applyFill="1" applyBorder="1" applyAlignment="1">
      <alignment horizontal="center" vertical="center"/>
    </xf>
    <xf numFmtId="0" fontId="9" fillId="0" borderId="319" xfId="0" applyFont="1" applyFill="1" applyBorder="1" applyAlignment="1">
      <alignment horizontal="center" vertical="center"/>
    </xf>
    <xf numFmtId="179" fontId="10" fillId="0" borderId="300" xfId="0" applyNumberFormat="1" applyFont="1" applyFill="1" applyBorder="1" applyAlignment="1" applyProtection="1">
      <alignment horizontal="center" vertical="center"/>
      <protection locked="0"/>
    </xf>
    <xf numFmtId="179" fontId="10" fillId="0" borderId="346" xfId="0" applyNumberFormat="1" applyFont="1" applyFill="1" applyBorder="1" applyAlignment="1" applyProtection="1">
      <alignment horizontal="center" vertical="center"/>
      <protection locked="0"/>
    </xf>
    <xf numFmtId="0" fontId="9" fillId="0" borderId="317" xfId="0" applyFont="1" applyFill="1" applyBorder="1" applyAlignment="1">
      <alignment horizontal="center" vertical="center"/>
    </xf>
    <xf numFmtId="0" fontId="9" fillId="0" borderId="218" xfId="0" applyFont="1" applyFill="1" applyBorder="1" applyAlignment="1">
      <alignment horizontal="center" vertical="center"/>
    </xf>
    <xf numFmtId="0" fontId="9" fillId="0" borderId="313" xfId="0" applyFont="1" applyFill="1" applyBorder="1" applyAlignment="1">
      <alignment horizontal="center" vertical="center"/>
    </xf>
    <xf numFmtId="0" fontId="9" fillId="0" borderId="314" xfId="0" applyFont="1" applyFill="1" applyBorder="1" applyAlignment="1">
      <alignment horizontal="center" vertical="center"/>
    </xf>
    <xf numFmtId="0" fontId="10" fillId="0" borderId="345" xfId="0" applyFont="1" applyFill="1" applyBorder="1" applyAlignment="1" applyProtection="1">
      <alignment horizontal="center" vertical="center" textRotation="255"/>
      <protection locked="0"/>
    </xf>
    <xf numFmtId="0" fontId="10" fillId="0" borderId="302" xfId="0" applyFont="1" applyFill="1" applyBorder="1" applyAlignment="1" applyProtection="1">
      <alignment horizontal="center" vertical="center" textRotation="255"/>
      <protection locked="0"/>
    </xf>
    <xf numFmtId="0" fontId="10" fillId="0" borderId="303" xfId="0" applyFont="1" applyFill="1" applyBorder="1" applyAlignment="1" applyProtection="1">
      <alignment horizontal="center" vertical="center" textRotation="255"/>
      <protection locked="0"/>
    </xf>
    <xf numFmtId="179" fontId="10" fillId="0" borderId="312" xfId="0" applyNumberFormat="1" applyFont="1" applyFill="1" applyBorder="1" applyAlignment="1" applyProtection="1">
      <alignment horizontal="center" vertical="center"/>
      <protection locked="0"/>
    </xf>
    <xf numFmtId="179" fontId="10" fillId="0" borderId="308" xfId="0" applyNumberFormat="1" applyFont="1" applyFill="1" applyBorder="1" applyAlignment="1" applyProtection="1">
      <alignment horizontal="center" vertical="center"/>
      <protection locked="0"/>
    </xf>
    <xf numFmtId="179" fontId="10" fillId="0" borderId="58" xfId="0" applyNumberFormat="1" applyFont="1" applyFill="1" applyBorder="1" applyAlignment="1" applyProtection="1">
      <alignment horizontal="center" vertical="center"/>
      <protection locked="0"/>
    </xf>
    <xf numFmtId="179" fontId="10" fillId="0" borderId="317" xfId="0" applyNumberFormat="1" applyFont="1" applyFill="1" applyBorder="1" applyAlignment="1" applyProtection="1">
      <alignment horizontal="center" vertical="center"/>
      <protection locked="0"/>
    </xf>
    <xf numFmtId="0" fontId="9" fillId="0" borderId="169" xfId="0" applyFont="1" applyFill="1" applyBorder="1" applyAlignment="1">
      <alignment horizontal="center" vertical="center"/>
    </xf>
    <xf numFmtId="0" fontId="9" fillId="0" borderId="345" xfId="0" applyFont="1" applyFill="1" applyBorder="1" applyAlignment="1">
      <alignment horizontal="center" vertical="center" textRotation="255"/>
    </xf>
    <xf numFmtId="0" fontId="9" fillId="0" borderId="302" xfId="0" applyFont="1" applyFill="1" applyBorder="1" applyAlignment="1">
      <alignment horizontal="center" vertical="center" textRotation="255"/>
    </xf>
    <xf numFmtId="0" fontId="9" fillId="0" borderId="303" xfId="0" applyFont="1" applyFill="1" applyBorder="1" applyAlignment="1">
      <alignment horizontal="center" vertical="center" textRotation="255"/>
    </xf>
    <xf numFmtId="0" fontId="17" fillId="0" borderId="0" xfId="5" applyFont="1" applyFill="1" applyAlignment="1" applyProtection="1">
      <alignment horizontal="left" vertical="center"/>
    </xf>
    <xf numFmtId="0" fontId="16" fillId="0" borderId="0" xfId="5" applyFont="1" applyFill="1" applyBorder="1" applyAlignment="1" applyProtection="1">
      <alignment horizontal="left"/>
    </xf>
    <xf numFmtId="22" fontId="9" fillId="0" borderId="0" xfId="5" applyNumberFormat="1" applyFont="1" applyFill="1" applyAlignment="1" applyProtection="1">
      <alignment horizontal="center"/>
    </xf>
    <xf numFmtId="0" fontId="9" fillId="0" borderId="46" xfId="5" applyFont="1" applyFill="1" applyBorder="1" applyAlignment="1">
      <alignment horizontal="center" vertical="center"/>
    </xf>
    <xf numFmtId="0" fontId="9" fillId="0" borderId="69" xfId="5" applyFont="1" applyFill="1" applyBorder="1" applyAlignment="1">
      <alignment horizontal="center" vertical="center"/>
    </xf>
    <xf numFmtId="22" fontId="9" fillId="0" borderId="0" xfId="5" applyNumberFormat="1" applyFont="1" applyFill="1" applyBorder="1" applyAlignment="1" applyProtection="1">
      <alignment horizontal="center"/>
    </xf>
    <xf numFmtId="0" fontId="10" fillId="0" borderId="341" xfId="0" applyFont="1" applyFill="1" applyBorder="1" applyAlignment="1" applyProtection="1">
      <alignment horizontal="center" vertical="center" textRotation="255"/>
      <protection locked="0"/>
    </xf>
    <xf numFmtId="0" fontId="10" fillId="0" borderId="342" xfId="0" applyFont="1" applyFill="1" applyBorder="1" applyAlignment="1" applyProtection="1">
      <alignment horizontal="center" vertical="center" textRotation="255"/>
      <protection locked="0"/>
    </xf>
    <xf numFmtId="0" fontId="10" fillId="0" borderId="243" xfId="0" applyFont="1" applyFill="1" applyBorder="1" applyAlignment="1" applyProtection="1">
      <alignment horizontal="center" vertical="center" textRotation="255"/>
      <protection locked="0"/>
    </xf>
    <xf numFmtId="0" fontId="9" fillId="0" borderId="347" xfId="0" applyFont="1" applyFill="1" applyBorder="1" applyAlignment="1">
      <alignment horizontal="center" vertical="center" textRotation="255"/>
    </xf>
    <xf numFmtId="0" fontId="9" fillId="0" borderId="9" xfId="5" applyFont="1" applyFill="1" applyBorder="1" applyAlignment="1">
      <alignment horizontal="center"/>
    </xf>
    <xf numFmtId="0" fontId="9" fillId="0" borderId="348"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1" xfId="5" applyFont="1" applyFill="1" applyBorder="1" applyAlignment="1">
      <alignment horizontal="center"/>
    </xf>
    <xf numFmtId="0" fontId="9" fillId="0" borderId="24" xfId="5" applyFont="1" applyFill="1" applyBorder="1" applyAlignment="1">
      <alignment horizontal="center"/>
    </xf>
    <xf numFmtId="0" fontId="9" fillId="0" borderId="27" xfId="5" applyFont="1" applyFill="1" applyBorder="1" applyAlignment="1">
      <alignment horizontal="center"/>
    </xf>
    <xf numFmtId="0" fontId="27" fillId="0" borderId="219" xfId="5" applyFont="1" applyFill="1" applyBorder="1" applyAlignment="1" applyProtection="1">
      <alignment horizontal="left"/>
    </xf>
    <xf numFmtId="0" fontId="9" fillId="0" borderId="33" xfId="5" applyFont="1" applyFill="1" applyBorder="1" applyAlignment="1">
      <alignment horizontal="center"/>
    </xf>
    <xf numFmtId="0" fontId="9" fillId="0" borderId="19" xfId="5" applyFont="1" applyFill="1" applyBorder="1" applyAlignment="1">
      <alignment horizontal="center"/>
    </xf>
    <xf numFmtId="0" fontId="9" fillId="0" borderId="17" xfId="5" applyFont="1" applyFill="1" applyBorder="1" applyAlignment="1">
      <alignment horizontal="center"/>
    </xf>
    <xf numFmtId="182" fontId="9" fillId="2" borderId="341" xfId="0" applyNumberFormat="1" applyFont="1" applyFill="1" applyBorder="1" applyAlignment="1">
      <alignment horizontal="center" vertical="center" textRotation="255"/>
    </xf>
    <xf numFmtId="182" fontId="9" fillId="2" borderId="342" xfId="0" applyNumberFormat="1" applyFont="1" applyFill="1" applyBorder="1" applyAlignment="1">
      <alignment horizontal="center" vertical="center" textRotation="255"/>
    </xf>
    <xf numFmtId="182" fontId="9" fillId="2" borderId="243" xfId="0" applyNumberFormat="1" applyFont="1" applyFill="1" applyBorder="1" applyAlignment="1">
      <alignment horizontal="center" vertical="center" textRotation="255"/>
    </xf>
    <xf numFmtId="182" fontId="9" fillId="2" borderId="347" xfId="0" applyNumberFormat="1" applyFont="1" applyFill="1" applyBorder="1" applyAlignment="1">
      <alignment horizontal="center" vertical="center" textRotation="255"/>
    </xf>
    <xf numFmtId="182" fontId="9" fillId="0" borderId="347" xfId="0" applyNumberFormat="1" applyFont="1" applyFill="1" applyBorder="1" applyAlignment="1">
      <alignment horizontal="center" vertical="center" textRotation="255"/>
    </xf>
    <xf numFmtId="182" fontId="9" fillId="0" borderId="342" xfId="0" applyNumberFormat="1" applyFont="1" applyFill="1" applyBorder="1" applyAlignment="1">
      <alignment horizontal="center" vertical="center" textRotation="255"/>
    </xf>
    <xf numFmtId="182" fontId="9" fillId="0" borderId="243" xfId="0" applyNumberFormat="1" applyFont="1" applyFill="1" applyBorder="1" applyAlignment="1">
      <alignment horizontal="center" vertical="center" textRotation="255"/>
    </xf>
    <xf numFmtId="182" fontId="9" fillId="2" borderId="118" xfId="6" applyNumberFormat="1" applyFont="1" applyFill="1" applyBorder="1" applyAlignment="1">
      <alignment horizontal="center" vertical="center"/>
    </xf>
    <xf numFmtId="182" fontId="9" fillId="2" borderId="129" xfId="6" applyNumberFormat="1" applyFont="1" applyFill="1" applyBorder="1" applyAlignment="1">
      <alignment horizontal="center" vertical="center"/>
    </xf>
    <xf numFmtId="182" fontId="9" fillId="2" borderId="297" xfId="0" applyNumberFormat="1" applyFont="1" applyFill="1" applyBorder="1" applyAlignment="1">
      <alignment horizontal="center" vertical="center" textRotation="255"/>
    </xf>
    <xf numFmtId="182" fontId="9" fillId="2" borderId="293" xfId="0" applyNumberFormat="1" applyFont="1" applyFill="1" applyBorder="1" applyAlignment="1">
      <alignment horizontal="center" vertical="center" textRotation="255"/>
    </xf>
    <xf numFmtId="182" fontId="9" fillId="2" borderId="298" xfId="0" applyNumberFormat="1" applyFont="1" applyFill="1" applyBorder="1" applyAlignment="1">
      <alignment horizontal="center" vertical="center" textRotation="255"/>
    </xf>
    <xf numFmtId="182" fontId="9" fillId="2" borderId="260" xfId="0" applyNumberFormat="1" applyFont="1" applyFill="1" applyBorder="1" applyAlignment="1">
      <alignment horizontal="center" vertical="center" textRotation="255"/>
    </xf>
    <xf numFmtId="182" fontId="9" fillId="2" borderId="290" xfId="6" applyNumberFormat="1" applyFont="1" applyFill="1" applyBorder="1" applyAlignment="1">
      <alignment horizontal="center" vertical="center"/>
    </xf>
    <xf numFmtId="182" fontId="9" fillId="2" borderId="351" xfId="6" applyNumberFormat="1" applyFont="1" applyFill="1" applyBorder="1" applyAlignment="1">
      <alignment horizontal="center" vertical="center"/>
    </xf>
    <xf numFmtId="182" fontId="9" fillId="2" borderId="115" xfId="6" applyNumberFormat="1" applyFont="1" applyFill="1" applyBorder="1" applyAlignment="1">
      <alignment horizontal="center" vertical="center"/>
    </xf>
    <xf numFmtId="182" fontId="9" fillId="2" borderId="22" xfId="0" applyNumberFormat="1" applyFont="1" applyFill="1" applyBorder="1" applyAlignment="1" applyProtection="1">
      <alignment horizontal="center" vertical="center"/>
      <protection locked="0"/>
    </xf>
    <xf numFmtId="182" fontId="10" fillId="2" borderId="106" xfId="0" applyNumberFormat="1" applyFont="1" applyFill="1" applyBorder="1" applyAlignment="1" applyProtection="1">
      <alignment horizontal="center" vertical="center"/>
      <protection locked="0"/>
    </xf>
    <xf numFmtId="182" fontId="9" fillId="2" borderId="54" xfId="6" applyNumberFormat="1" applyFont="1" applyFill="1" applyBorder="1" applyAlignment="1">
      <alignment horizontal="center" vertical="center"/>
    </xf>
    <xf numFmtId="182" fontId="9" fillId="2" borderId="353" xfId="6" applyNumberFormat="1" applyFont="1" applyFill="1" applyBorder="1" applyAlignment="1">
      <alignment horizontal="center" vertical="center"/>
    </xf>
    <xf numFmtId="182" fontId="9" fillId="2" borderId="349" xfId="6" applyNumberFormat="1" applyFont="1" applyFill="1" applyBorder="1" applyAlignment="1">
      <alignment horizontal="center" vertical="center"/>
    </xf>
    <xf numFmtId="182" fontId="9" fillId="2" borderId="350" xfId="6" applyNumberFormat="1" applyFont="1" applyFill="1" applyBorder="1" applyAlignment="1">
      <alignment horizontal="center" vertical="center"/>
    </xf>
    <xf numFmtId="182" fontId="9" fillId="2" borderId="352" xfId="6" applyNumberFormat="1" applyFont="1" applyFill="1" applyBorder="1" applyAlignment="1">
      <alignment horizontal="center" vertical="center"/>
    </xf>
    <xf numFmtId="182" fontId="9" fillId="2" borderId="106" xfId="0" applyNumberFormat="1" applyFont="1" applyFill="1" applyBorder="1" applyAlignment="1" applyProtection="1">
      <alignment horizontal="center" vertical="center"/>
      <protection locked="0"/>
    </xf>
    <xf numFmtId="182" fontId="9" fillId="2" borderId="354" xfId="6" applyNumberFormat="1" applyFont="1" applyFill="1" applyBorder="1" applyAlignment="1">
      <alignment horizontal="center" vertical="center"/>
    </xf>
    <xf numFmtId="182" fontId="9" fillId="2" borderId="79" xfId="6" applyNumberFormat="1" applyFont="1" applyFill="1" applyBorder="1" applyAlignment="1">
      <alignment horizontal="center" vertical="center"/>
    </xf>
    <xf numFmtId="182" fontId="17" fillId="2" borderId="0" xfId="5" applyNumberFormat="1" applyFont="1" applyFill="1" applyAlignment="1" applyProtection="1">
      <alignment horizontal="left" vertical="center"/>
    </xf>
    <xf numFmtId="182" fontId="16" fillId="2" borderId="0" xfId="5" applyNumberFormat="1" applyFont="1" applyFill="1" applyBorder="1" applyAlignment="1" applyProtection="1">
      <alignment horizontal="left" vertical="center"/>
    </xf>
    <xf numFmtId="182" fontId="9" fillId="0" borderId="341" xfId="0" applyNumberFormat="1" applyFont="1" applyFill="1" applyBorder="1" applyAlignment="1">
      <alignment horizontal="center" vertical="center" textRotation="255"/>
    </xf>
    <xf numFmtId="182" fontId="9" fillId="0" borderId="260" xfId="0" applyNumberFormat="1" applyFont="1" applyFill="1" applyBorder="1" applyAlignment="1">
      <alignment horizontal="center" vertical="center" textRotation="255"/>
    </xf>
    <xf numFmtId="186" fontId="9" fillId="2" borderId="0" xfId="5" applyNumberFormat="1" applyFont="1" applyFill="1" applyAlignment="1" applyProtection="1">
      <alignment horizontal="center"/>
    </xf>
    <xf numFmtId="182" fontId="9" fillId="0" borderId="21" xfId="0" applyNumberFormat="1" applyFont="1" applyFill="1" applyBorder="1" applyAlignment="1">
      <alignment horizontal="center" vertical="center"/>
    </xf>
    <xf numFmtId="182" fontId="9" fillId="0" borderId="27" xfId="0" applyNumberFormat="1" applyFont="1" applyFill="1" applyBorder="1" applyAlignment="1">
      <alignment horizontal="center" vertical="center"/>
    </xf>
    <xf numFmtId="182" fontId="9" fillId="2" borderId="46" xfId="5" applyNumberFormat="1" applyFont="1" applyFill="1" applyBorder="1" applyAlignment="1" applyProtection="1">
      <alignment horizontal="center" vertical="center"/>
    </xf>
    <xf numFmtId="182" fontId="9" fillId="2" borderId="69" xfId="5" applyNumberFormat="1" applyFont="1" applyFill="1" applyBorder="1" applyAlignment="1" applyProtection="1">
      <alignment horizontal="center" vertical="center"/>
    </xf>
    <xf numFmtId="182" fontId="9" fillId="2" borderId="136" xfId="5" applyNumberFormat="1" applyFont="1" applyFill="1" applyBorder="1" applyAlignment="1" applyProtection="1">
      <alignment horizontal="center" vertical="center"/>
    </xf>
    <xf numFmtId="182" fontId="9" fillId="2" borderId="284" xfId="5" applyNumberFormat="1" applyFont="1" applyFill="1" applyBorder="1" applyAlignment="1" applyProtection="1">
      <alignment horizontal="center" vertical="center"/>
    </xf>
    <xf numFmtId="182" fontId="9" fillId="2" borderId="311" xfId="0" applyNumberFormat="1" applyFont="1" applyFill="1" applyBorder="1" applyAlignment="1">
      <alignment horizontal="center" vertical="center"/>
    </xf>
    <xf numFmtId="182" fontId="9" fillId="2" borderId="156" xfId="0" applyNumberFormat="1" applyFont="1" applyFill="1" applyBorder="1" applyAlignment="1">
      <alignment horizontal="center" vertical="center"/>
    </xf>
    <xf numFmtId="182" fontId="9" fillId="2" borderId="108" xfId="0" applyNumberFormat="1" applyFont="1" applyFill="1" applyBorder="1" applyAlignment="1">
      <alignment horizontal="center" vertical="center"/>
    </xf>
    <xf numFmtId="182" fontId="9" fillId="0" borderId="33" xfId="0" applyNumberFormat="1" applyFont="1" applyFill="1" applyBorder="1" applyAlignment="1">
      <alignment horizontal="center" vertical="center"/>
    </xf>
    <xf numFmtId="182" fontId="9" fillId="0" borderId="17"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182" fontId="9" fillId="2" borderId="27" xfId="0" applyNumberFormat="1" applyFont="1" applyFill="1" applyBorder="1" applyAlignment="1">
      <alignment horizontal="center" vertical="center"/>
    </xf>
    <xf numFmtId="182" fontId="9" fillId="2" borderId="36" xfId="0" applyNumberFormat="1" applyFont="1" applyFill="1" applyBorder="1" applyAlignment="1">
      <alignment horizontal="center" vertical="center"/>
    </xf>
    <xf numFmtId="182" fontId="20" fillId="2" borderId="21" xfId="5" applyNumberFormat="1" applyFont="1" applyFill="1" applyBorder="1" applyAlignment="1" applyProtection="1">
      <alignment horizontal="center" vertical="center"/>
    </xf>
    <xf numFmtId="182" fontId="20" fillId="2" borderId="148" xfId="5" applyNumberFormat="1" applyFont="1" applyFill="1" applyBorder="1" applyAlignment="1" applyProtection="1">
      <alignment horizontal="center" vertical="center"/>
    </xf>
    <xf numFmtId="182" fontId="9" fillId="2" borderId="309" xfId="0" applyNumberFormat="1" applyFont="1" applyFill="1" applyBorder="1" applyAlignment="1">
      <alignment horizontal="center" vertical="center"/>
    </xf>
    <xf numFmtId="182" fontId="9" fillId="2" borderId="19" xfId="0" applyNumberFormat="1" applyFont="1" applyFill="1" applyBorder="1" applyAlignment="1">
      <alignment horizontal="center" vertical="center"/>
    </xf>
    <xf numFmtId="182" fontId="9" fillId="2" borderId="17" xfId="0" applyNumberFormat="1" applyFont="1" applyFill="1" applyBorder="1" applyAlignment="1">
      <alignment horizontal="center" vertical="center"/>
    </xf>
    <xf numFmtId="182" fontId="9" fillId="2" borderId="310" xfId="0" applyNumberFormat="1" applyFont="1" applyFill="1" applyBorder="1" applyAlignment="1">
      <alignment horizontal="center" vertical="center"/>
    </xf>
    <xf numFmtId="182" fontId="9" fillId="2" borderId="24" xfId="0" applyNumberFormat="1" applyFont="1" applyFill="1" applyBorder="1" applyAlignment="1">
      <alignment horizontal="center" vertical="center"/>
    </xf>
    <xf numFmtId="182" fontId="10" fillId="2" borderId="299" xfId="0" applyNumberFormat="1" applyFont="1" applyFill="1" applyBorder="1" applyAlignment="1" applyProtection="1">
      <alignment horizontal="center" vertical="center"/>
      <protection locked="0"/>
    </xf>
    <xf numFmtId="182" fontId="10" fillId="2" borderId="23" xfId="0" applyNumberFormat="1" applyFont="1" applyFill="1" applyBorder="1" applyAlignment="1" applyProtection="1">
      <alignment horizontal="center" vertical="center"/>
      <protection locked="0"/>
    </xf>
    <xf numFmtId="182" fontId="9" fillId="2" borderId="343" xfId="0" applyNumberFormat="1" applyFont="1" applyFill="1" applyBorder="1" applyAlignment="1">
      <alignment horizontal="center" vertical="center"/>
    </xf>
    <xf numFmtId="182" fontId="9" fillId="2" borderId="293" xfId="0" applyNumberFormat="1" applyFont="1" applyFill="1" applyBorder="1" applyAlignment="1">
      <alignment horizontal="center" vertical="center"/>
    </xf>
    <xf numFmtId="182" fontId="9" fillId="2" borderId="0" xfId="0" applyNumberFormat="1" applyFont="1" applyFill="1" applyBorder="1" applyAlignment="1">
      <alignment horizontal="center" vertical="center"/>
    </xf>
    <xf numFmtId="182" fontId="9" fillId="2" borderId="316" xfId="0" applyNumberFormat="1" applyFont="1" applyFill="1" applyBorder="1" applyAlignment="1">
      <alignment horizontal="center" vertical="center"/>
    </xf>
    <xf numFmtId="182" fontId="9" fillId="2" borderId="300" xfId="0" applyNumberFormat="1" applyFont="1" applyFill="1" applyBorder="1" applyAlignment="1">
      <alignment horizontal="center" vertical="center"/>
    </xf>
    <xf numFmtId="182" fontId="9" fillId="2" borderId="11" xfId="0" applyNumberFormat="1" applyFont="1" applyFill="1" applyBorder="1" applyAlignment="1">
      <alignment horizontal="center" vertical="center"/>
    </xf>
    <xf numFmtId="182" fontId="9" fillId="2" borderId="346" xfId="0" applyNumberFormat="1" applyFont="1" applyFill="1" applyBorder="1" applyAlignment="1">
      <alignment horizontal="center" vertical="center"/>
    </xf>
    <xf numFmtId="182" fontId="9" fillId="2" borderId="285" xfId="5" applyNumberFormat="1" applyFont="1" applyFill="1" applyBorder="1" applyAlignment="1" applyProtection="1">
      <alignment horizontal="center" vertical="center"/>
    </xf>
    <xf numFmtId="182" fontId="9" fillId="2" borderId="21" xfId="5" applyNumberFormat="1" applyFont="1" applyFill="1" applyBorder="1" applyAlignment="1" applyProtection="1">
      <alignment horizontal="center" vertical="center"/>
    </xf>
    <xf numFmtId="182" fontId="9" fillId="2" borderId="27" xfId="5" applyNumberFormat="1" applyFont="1" applyFill="1" applyBorder="1" applyAlignment="1" applyProtection="1">
      <alignment horizontal="center" vertical="center"/>
    </xf>
    <xf numFmtId="182" fontId="9" fillId="2" borderId="24" xfId="5" applyNumberFormat="1" applyFont="1" applyFill="1" applyBorder="1" applyAlignment="1" applyProtection="1">
      <alignment horizontal="center" vertical="center"/>
    </xf>
    <xf numFmtId="182" fontId="9" fillId="0" borderId="118" xfId="6" applyNumberFormat="1" applyFont="1" applyFill="1" applyBorder="1" applyAlignment="1">
      <alignment horizontal="center" vertical="center"/>
    </xf>
    <xf numFmtId="182" fontId="9" fillId="0" borderId="129" xfId="6" applyNumberFormat="1" applyFont="1" applyFill="1" applyBorder="1" applyAlignment="1">
      <alignment horizontal="center" vertical="center"/>
    </xf>
    <xf numFmtId="182" fontId="9" fillId="0" borderId="290" xfId="6" applyNumberFormat="1" applyFont="1" applyFill="1" applyBorder="1" applyAlignment="1">
      <alignment horizontal="center" vertical="center"/>
    </xf>
    <xf numFmtId="182" fontId="9" fillId="0" borderId="352" xfId="6" applyNumberFormat="1" applyFont="1" applyFill="1" applyBorder="1" applyAlignment="1">
      <alignment horizontal="center" vertical="center"/>
    </xf>
    <xf numFmtId="182" fontId="9" fillId="0" borderId="349" xfId="6" applyNumberFormat="1" applyFont="1" applyFill="1" applyBorder="1" applyAlignment="1">
      <alignment horizontal="center" vertical="center"/>
    </xf>
    <xf numFmtId="182" fontId="9" fillId="0" borderId="350" xfId="6" applyNumberFormat="1" applyFont="1" applyFill="1" applyBorder="1" applyAlignment="1">
      <alignment horizontal="center" vertical="center"/>
    </xf>
    <xf numFmtId="182" fontId="15" fillId="2" borderId="0" xfId="0" applyNumberFormat="1" applyFont="1" applyFill="1" applyBorder="1" applyAlignment="1" applyProtection="1">
      <alignment vertical="center" shrinkToFit="1"/>
      <protection locked="0"/>
    </xf>
    <xf numFmtId="182" fontId="9" fillId="0" borderId="22" xfId="0" applyNumberFormat="1" applyFont="1" applyFill="1" applyBorder="1" applyAlignment="1" applyProtection="1">
      <alignment horizontal="center" vertical="center"/>
      <protection locked="0"/>
    </xf>
    <xf numFmtId="182" fontId="10" fillId="0" borderId="106" xfId="0" applyNumberFormat="1" applyFont="1" applyFill="1" applyBorder="1" applyAlignment="1" applyProtection="1">
      <alignment horizontal="center" vertical="center"/>
      <protection locked="0"/>
    </xf>
    <xf numFmtId="182" fontId="9" fillId="2" borderId="42" xfId="6" applyNumberFormat="1" applyFont="1" applyFill="1" applyBorder="1" applyAlignment="1">
      <alignment horizontal="center" vertical="center"/>
    </xf>
    <xf numFmtId="182" fontId="9" fillId="2" borderId="355" xfId="6" applyNumberFormat="1" applyFont="1" applyFill="1" applyBorder="1" applyAlignment="1">
      <alignment horizontal="center" vertical="center"/>
    </xf>
    <xf numFmtId="182" fontId="9" fillId="0" borderId="106" xfId="0" applyNumberFormat="1" applyFont="1" applyFill="1" applyBorder="1" applyAlignment="1" applyProtection="1">
      <alignment horizontal="center" vertical="center"/>
      <protection locked="0"/>
    </xf>
    <xf numFmtId="0" fontId="9" fillId="2" borderId="46" xfId="5" applyFont="1" applyFill="1" applyBorder="1" applyAlignment="1" applyProtection="1">
      <alignment horizontal="center" vertical="center"/>
    </xf>
    <xf numFmtId="0" fontId="9" fillId="2" borderId="69" xfId="5" applyFont="1" applyFill="1" applyBorder="1" applyAlignment="1" applyProtection="1">
      <alignment horizontal="center" vertical="center"/>
    </xf>
    <xf numFmtId="0" fontId="9" fillId="2" borderId="70" xfId="5" applyFont="1" applyFill="1" applyBorder="1" applyAlignment="1" applyProtection="1">
      <alignment horizontal="center" vertical="center"/>
    </xf>
    <xf numFmtId="0" fontId="9" fillId="2" borderId="297" xfId="0" applyFont="1" applyFill="1" applyBorder="1" applyAlignment="1">
      <alignment horizontal="center" vertical="center" textRotation="255"/>
    </xf>
    <xf numFmtId="0" fontId="9" fillId="2" borderId="293" xfId="0" applyFont="1" applyFill="1" applyBorder="1" applyAlignment="1">
      <alignment horizontal="center" vertical="center" textRotation="255"/>
    </xf>
    <xf numFmtId="0" fontId="9" fillId="2" borderId="300" xfId="0" applyFont="1" applyFill="1" applyBorder="1" applyAlignment="1">
      <alignment horizontal="center" vertical="center" textRotation="255"/>
    </xf>
    <xf numFmtId="0" fontId="9" fillId="2" borderId="28" xfId="5" applyFont="1" applyFill="1" applyBorder="1" applyAlignment="1" applyProtection="1">
      <alignment horizontal="left" vertical="center"/>
    </xf>
    <xf numFmtId="0" fontId="9" fillId="2" borderId="0" xfId="5" applyFont="1" applyFill="1" applyBorder="1" applyAlignment="1" applyProtection="1">
      <alignment horizontal="left" vertical="center"/>
    </xf>
    <xf numFmtId="0" fontId="9" fillId="2" borderId="316" xfId="5" applyFont="1" applyFill="1" applyBorder="1" applyAlignment="1" applyProtection="1">
      <alignment horizontal="left" vertical="center"/>
    </xf>
    <xf numFmtId="0" fontId="9" fillId="2" borderId="281" xfId="5" applyFont="1" applyFill="1" applyBorder="1" applyAlignment="1" applyProtection="1">
      <alignment horizontal="left" vertical="center"/>
    </xf>
    <xf numFmtId="0" fontId="9" fillId="2" borderId="299" xfId="0" applyFont="1" applyFill="1" applyBorder="1" applyAlignment="1">
      <alignment horizontal="center" vertical="center" textRotation="255"/>
    </xf>
    <xf numFmtId="0" fontId="9" fillId="2" borderId="298" xfId="0" applyFont="1" applyFill="1" applyBorder="1" applyAlignment="1">
      <alignment horizontal="center" vertical="center" textRotation="255"/>
    </xf>
    <xf numFmtId="0" fontId="9" fillId="2" borderId="21" xfId="5" applyFont="1" applyFill="1" applyBorder="1" applyAlignment="1" applyProtection="1">
      <alignment horizontal="center" vertical="center"/>
    </xf>
    <xf numFmtId="0" fontId="9" fillId="2" borderId="27" xfId="5" applyFont="1" applyFill="1" applyBorder="1" applyAlignment="1" applyProtection="1">
      <alignment horizontal="center" vertical="center"/>
    </xf>
    <xf numFmtId="0" fontId="9" fillId="2" borderId="148" xfId="5" applyFont="1" applyFill="1" applyBorder="1" applyAlignment="1" applyProtection="1">
      <alignment horizontal="center" vertical="center"/>
    </xf>
    <xf numFmtId="0" fontId="9" fillId="2" borderId="9" xfId="6" applyNumberFormat="1" applyFont="1" applyFill="1" applyBorder="1" applyAlignment="1">
      <alignment horizontal="center" vertical="center"/>
    </xf>
    <xf numFmtId="179" fontId="9" fillId="2" borderId="22" xfId="0" applyNumberFormat="1" applyFont="1" applyFill="1" applyBorder="1" applyAlignment="1" applyProtection="1">
      <alignment horizontal="center" vertical="center" wrapText="1"/>
      <protection locked="0"/>
    </xf>
    <xf numFmtId="179" fontId="10" fillId="2" borderId="106" xfId="0" applyNumberFormat="1" applyFont="1" applyFill="1" applyBorder="1" applyAlignment="1" applyProtection="1">
      <alignment horizontal="center" vertical="center" wrapText="1"/>
      <protection locked="0"/>
    </xf>
    <xf numFmtId="0" fontId="9" fillId="2" borderId="309"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15" xfId="6" applyNumberFormat="1" applyFont="1" applyFill="1" applyBorder="1" applyAlignment="1">
      <alignment horizontal="center" vertical="center"/>
    </xf>
    <xf numFmtId="0" fontId="9" fillId="2" borderId="129" xfId="6" applyNumberFormat="1" applyFont="1" applyFill="1" applyBorder="1" applyAlignment="1">
      <alignment horizontal="center" vertical="center"/>
    </xf>
    <xf numFmtId="0" fontId="17" fillId="2" borderId="0" xfId="5" applyFont="1" applyFill="1" applyAlignment="1" applyProtection="1">
      <alignment horizontal="left" vertical="center"/>
    </xf>
    <xf numFmtId="0" fontId="16" fillId="2" borderId="0" xfId="5" applyFont="1" applyFill="1" applyBorder="1" applyAlignment="1" applyProtection="1">
      <alignment horizontal="left"/>
    </xf>
    <xf numFmtId="22" fontId="15" fillId="2" borderId="0" xfId="5" applyNumberFormat="1" applyFont="1" applyFill="1" applyAlignment="1" applyProtection="1">
      <alignment horizontal="center"/>
    </xf>
    <xf numFmtId="0" fontId="9" fillId="2" borderId="52" xfId="0" applyFont="1" applyFill="1" applyBorder="1" applyAlignment="1">
      <alignment horizontal="center" vertical="center"/>
    </xf>
    <xf numFmtId="0" fontId="9" fillId="2" borderId="218" xfId="0" applyFont="1" applyFill="1" applyBorder="1" applyAlignment="1">
      <alignment horizontal="center" vertical="center"/>
    </xf>
    <xf numFmtId="0" fontId="9" fillId="2" borderId="310"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7" xfId="6" applyNumberFormat="1" applyFont="1" applyFill="1" applyBorder="1" applyAlignment="1">
      <alignment horizontal="center" vertical="center"/>
    </xf>
    <xf numFmtId="179" fontId="9" fillId="2" borderId="106" xfId="0" applyNumberFormat="1" applyFont="1" applyFill="1" applyBorder="1" applyAlignment="1" applyProtection="1">
      <alignment horizontal="center" vertical="center" wrapText="1"/>
      <protection locked="0"/>
    </xf>
    <xf numFmtId="0" fontId="9" fillId="2" borderId="284" xfId="5" applyFont="1" applyFill="1" applyBorder="1" applyAlignment="1" applyProtection="1">
      <alignment horizontal="center" vertical="center"/>
    </xf>
    <xf numFmtId="0" fontId="9" fillId="2" borderId="136" xfId="5" applyFont="1" applyFill="1" applyBorder="1" applyAlignment="1" applyProtection="1">
      <alignment horizontal="center" vertical="center"/>
    </xf>
    <xf numFmtId="0" fontId="9" fillId="2" borderId="341" xfId="0" applyFont="1" applyFill="1" applyBorder="1" applyAlignment="1">
      <alignment horizontal="center" vertical="center" textRotation="255"/>
    </xf>
    <xf numFmtId="0" fontId="9" fillId="2" borderId="342" xfId="0" applyFont="1" applyFill="1" applyBorder="1" applyAlignment="1">
      <alignment horizontal="center" vertical="center" textRotation="255"/>
    </xf>
    <xf numFmtId="0" fontId="9" fillId="2" borderId="260" xfId="0" applyFont="1" applyFill="1" applyBorder="1" applyAlignment="1">
      <alignment horizontal="center" vertical="center" textRotation="255"/>
    </xf>
    <xf numFmtId="0" fontId="9" fillId="2" borderId="21" xfId="0" applyFont="1" applyFill="1" applyBorder="1" applyAlignment="1">
      <alignment horizontal="center" vertical="center"/>
    </xf>
    <xf numFmtId="0" fontId="9" fillId="2" borderId="311" xfId="0" applyFont="1" applyFill="1" applyBorder="1" applyAlignment="1">
      <alignment horizontal="center" vertical="center"/>
    </xf>
    <xf numFmtId="0" fontId="9" fillId="2" borderId="156"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162" xfId="5" applyFont="1" applyFill="1" applyBorder="1" applyAlignment="1" applyProtection="1">
      <alignment horizontal="center" vertical="center"/>
    </xf>
    <xf numFmtId="0" fontId="9" fillId="2" borderId="34" xfId="5" applyFont="1" applyFill="1" applyBorder="1" applyAlignment="1" applyProtection="1">
      <alignment horizontal="center" vertical="center"/>
    </xf>
    <xf numFmtId="179" fontId="10" fillId="2" borderId="299" xfId="0" applyNumberFormat="1" applyFont="1" applyFill="1" applyBorder="1" applyAlignment="1" applyProtection="1">
      <alignment horizontal="center" vertical="center"/>
      <protection locked="0"/>
    </xf>
    <xf numFmtId="179" fontId="10" fillId="2" borderId="23" xfId="0" applyNumberFormat="1" applyFont="1" applyFill="1" applyBorder="1" applyAlignment="1" applyProtection="1">
      <alignment horizontal="center" vertical="center"/>
      <protection locked="0"/>
    </xf>
    <xf numFmtId="0" fontId="9" fillId="2" borderId="343" xfId="0" applyFont="1" applyFill="1" applyBorder="1" applyAlignment="1">
      <alignment horizontal="center" vertical="center"/>
    </xf>
    <xf numFmtId="0" fontId="9" fillId="2" borderId="29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16" xfId="0" applyFont="1" applyFill="1" applyBorder="1" applyAlignment="1">
      <alignment horizontal="center" vertical="center"/>
    </xf>
    <xf numFmtId="0" fontId="9" fillId="2" borderId="297"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08" xfId="0" applyFont="1" applyFill="1" applyBorder="1" applyAlignment="1">
      <alignment horizontal="center" vertical="center"/>
    </xf>
    <xf numFmtId="0" fontId="9" fillId="2" borderId="215" xfId="6" applyNumberFormat="1" applyFont="1" applyFill="1" applyBorder="1" applyAlignment="1">
      <alignment horizontal="center" vertical="center"/>
    </xf>
    <xf numFmtId="0" fontId="9" fillId="2" borderId="205" xfId="6" applyNumberFormat="1" applyFont="1" applyFill="1" applyBorder="1" applyAlignment="1">
      <alignment horizontal="center" vertical="center"/>
    </xf>
    <xf numFmtId="0" fontId="9" fillId="2" borderId="138" xfId="6" applyNumberFormat="1" applyFont="1" applyFill="1" applyBorder="1" applyAlignment="1">
      <alignment horizontal="center" vertical="center"/>
    </xf>
    <xf numFmtId="0" fontId="9" fillId="2" borderId="238" xfId="6" applyNumberFormat="1" applyFont="1" applyFill="1" applyBorder="1" applyAlignment="1">
      <alignment horizontal="center" vertical="center"/>
    </xf>
    <xf numFmtId="0" fontId="9" fillId="2" borderId="358" xfId="6" applyNumberFormat="1" applyFont="1" applyFill="1" applyBorder="1" applyAlignment="1">
      <alignment horizontal="center" vertical="center"/>
    </xf>
    <xf numFmtId="0" fontId="9" fillId="2" borderId="359" xfId="6" applyNumberFormat="1" applyFont="1" applyFill="1" applyBorder="1" applyAlignment="1">
      <alignment horizontal="center" vertical="center"/>
    </xf>
    <xf numFmtId="0" fontId="9" fillId="2" borderId="350" xfId="6" applyNumberFormat="1" applyFont="1" applyFill="1" applyBorder="1" applyAlignment="1">
      <alignment horizontal="center" vertical="center"/>
    </xf>
    <xf numFmtId="0" fontId="9" fillId="2" borderId="115" xfId="6" applyFont="1" applyFill="1" applyBorder="1" applyAlignment="1">
      <alignment horizontal="center" vertical="center"/>
    </xf>
    <xf numFmtId="0" fontId="9" fillId="2" borderId="129" xfId="6" applyFont="1" applyFill="1" applyBorder="1" applyAlignment="1">
      <alignment horizontal="center" vertical="center"/>
    </xf>
    <xf numFmtId="179" fontId="28" fillId="2" borderId="0" xfId="0" applyNumberFormat="1" applyFont="1" applyFill="1" applyAlignment="1" applyProtection="1">
      <alignment vertical="center" wrapText="1" shrinkToFit="1"/>
      <protection locked="0"/>
    </xf>
    <xf numFmtId="179" fontId="28" fillId="2" borderId="0" xfId="0" applyNumberFormat="1" applyFont="1" applyFill="1" applyAlignment="1" applyProtection="1">
      <alignment vertical="center" shrinkToFit="1"/>
      <protection locked="0"/>
    </xf>
    <xf numFmtId="0" fontId="9" fillId="2" borderId="9" xfId="6" applyFont="1" applyFill="1" applyBorder="1" applyAlignment="1">
      <alignment horizontal="center" vertical="center"/>
    </xf>
    <xf numFmtId="0" fontId="9" fillId="2" borderId="242" xfId="6" applyNumberFormat="1" applyFont="1" applyFill="1" applyBorder="1" applyAlignment="1">
      <alignment horizontal="center" vertical="center"/>
    </xf>
    <xf numFmtId="0" fontId="9" fillId="2" borderId="242" xfId="6" applyFont="1" applyFill="1" applyBorder="1" applyAlignment="1">
      <alignment horizontal="center" vertical="center"/>
    </xf>
    <xf numFmtId="0" fontId="9" fillId="2" borderId="4" xfId="6" applyFont="1" applyFill="1" applyBorder="1" applyAlignment="1">
      <alignment horizontal="center" vertical="center"/>
    </xf>
    <xf numFmtId="0" fontId="9" fillId="2" borderId="9" xfId="0" applyFont="1" applyFill="1" applyBorder="1" applyAlignment="1">
      <alignment horizontal="center" vertical="center"/>
    </xf>
    <xf numFmtId="0" fontId="11" fillId="0" borderId="70" xfId="5" applyFont="1" applyFill="1" applyBorder="1" applyAlignment="1" applyProtection="1">
      <alignment horizontal="center" vertical="center"/>
    </xf>
    <xf numFmtId="0" fontId="11" fillId="0" borderId="284" xfId="5" applyFont="1" applyFill="1" applyBorder="1" applyAlignment="1" applyProtection="1">
      <alignment horizontal="center" vertical="center"/>
    </xf>
    <xf numFmtId="0" fontId="11" fillId="0" borderId="74" xfId="5" applyFont="1" applyFill="1" applyBorder="1" applyAlignment="1" applyProtection="1">
      <alignment horizontal="center" vertical="center"/>
    </xf>
    <xf numFmtId="0" fontId="11" fillId="0" borderId="360" xfId="0" applyFont="1" applyFill="1" applyBorder="1" applyAlignment="1">
      <alignment horizontal="center" vertical="center" textRotation="255"/>
    </xf>
    <xf numFmtId="0" fontId="11" fillId="0" borderId="196" xfId="0" applyFont="1" applyFill="1" applyBorder="1" applyAlignment="1">
      <alignment horizontal="center" vertical="center" textRotation="255"/>
    </xf>
    <xf numFmtId="0" fontId="11" fillId="0" borderId="299" xfId="0" applyFont="1" applyFill="1" applyBorder="1" applyAlignment="1">
      <alignment horizontal="center" vertical="center" textRotation="255"/>
    </xf>
    <xf numFmtId="0" fontId="11" fillId="0" borderId="293" xfId="0" applyFont="1" applyFill="1" applyBorder="1" applyAlignment="1">
      <alignment horizontal="center" vertical="center" textRotation="255"/>
    </xf>
    <xf numFmtId="0" fontId="11" fillId="0" borderId="300" xfId="0" applyFont="1" applyFill="1" applyBorder="1" applyAlignment="1">
      <alignment horizontal="center" vertical="center" textRotation="255"/>
    </xf>
    <xf numFmtId="0" fontId="11" fillId="0" borderId="311"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341" xfId="0" applyFont="1" applyFill="1" applyBorder="1" applyAlignment="1">
      <alignment horizontal="center" vertical="center" textRotation="255"/>
    </xf>
    <xf numFmtId="0" fontId="11" fillId="0" borderId="342" xfId="0" applyFont="1" applyFill="1" applyBorder="1" applyAlignment="1">
      <alignment horizontal="center" vertical="center" textRotation="255"/>
    </xf>
    <xf numFmtId="0" fontId="11" fillId="0" borderId="260" xfId="0" applyFont="1" applyFill="1" applyBorder="1" applyAlignment="1">
      <alignment horizontal="center" vertical="center" textRotation="255"/>
    </xf>
    <xf numFmtId="0" fontId="11" fillId="0" borderId="297" xfId="0" applyFont="1" applyFill="1" applyBorder="1" applyAlignment="1">
      <alignment horizontal="center" vertical="center" textRotation="255"/>
    </xf>
    <xf numFmtId="0" fontId="11" fillId="0" borderId="298" xfId="0" applyFont="1" applyFill="1" applyBorder="1" applyAlignment="1">
      <alignment horizontal="center" vertical="center" textRotation="255"/>
    </xf>
    <xf numFmtId="0" fontId="11" fillId="0" borderId="3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09"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97"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44" xfId="5" applyFont="1" applyFill="1" applyBorder="1" applyAlignment="1" applyProtection="1">
      <alignment horizontal="center" vertical="center"/>
    </xf>
    <xf numFmtId="0" fontId="11" fillId="0" borderId="23" xfId="5" applyFont="1" applyFill="1" applyBorder="1" applyAlignment="1" applyProtection="1">
      <alignment horizontal="center" vertical="center"/>
    </xf>
    <xf numFmtId="0" fontId="11" fillId="0" borderId="343" xfId="5" applyFont="1" applyFill="1" applyBorder="1" applyAlignment="1" applyProtection="1">
      <alignment horizontal="center" vertical="center"/>
    </xf>
    <xf numFmtId="0" fontId="11" fillId="0" borderId="37" xfId="5" applyFont="1" applyFill="1" applyBorder="1" applyAlignment="1" applyProtection="1">
      <alignment horizontal="center" vertical="center"/>
    </xf>
    <xf numFmtId="0" fontId="11" fillId="0" borderId="40" xfId="5" applyFont="1" applyFill="1" applyBorder="1" applyAlignment="1" applyProtection="1">
      <alignment horizontal="center" vertical="center"/>
    </xf>
    <xf numFmtId="0" fontId="11" fillId="0" borderId="125" xfId="5" applyFont="1" applyFill="1" applyBorder="1" applyAlignment="1" applyProtection="1">
      <alignment horizontal="center" vertical="center"/>
    </xf>
    <xf numFmtId="0" fontId="11" fillId="0" borderId="285" xfId="5" applyFont="1" applyFill="1" applyBorder="1" applyAlignment="1" applyProtection="1">
      <alignment horizontal="center" vertical="center"/>
    </xf>
    <xf numFmtId="179" fontId="34" fillId="0" borderId="0" xfId="0" applyNumberFormat="1" applyFont="1" applyFill="1" applyAlignment="1" applyProtection="1">
      <alignment horizontal="left"/>
      <protection locked="0"/>
    </xf>
    <xf numFmtId="22" fontId="24" fillId="0" borderId="0" xfId="5" applyNumberFormat="1" applyFont="1" applyFill="1" applyAlignment="1" applyProtection="1">
      <alignment horizontal="center"/>
    </xf>
    <xf numFmtId="179" fontId="34" fillId="0" borderId="299" xfId="0" applyNumberFormat="1" applyFont="1" applyFill="1" applyBorder="1" applyAlignment="1" applyProtection="1">
      <alignment horizontal="center" vertical="center"/>
      <protection locked="0"/>
    </xf>
    <xf numFmtId="179" fontId="34" fillId="0" borderId="23" xfId="0" applyNumberFormat="1" applyFont="1" applyFill="1" applyBorder="1" applyAlignment="1" applyProtection="1">
      <alignment horizontal="center" vertical="center"/>
      <protection locked="0"/>
    </xf>
    <xf numFmtId="0" fontId="11" fillId="0" borderId="293" xfId="0" applyFont="1" applyFill="1" applyBorder="1" applyAlignment="1">
      <alignment horizontal="center" vertical="center"/>
    </xf>
    <xf numFmtId="0" fontId="11" fillId="0" borderId="0" xfId="0" applyFont="1" applyFill="1" applyBorder="1" applyAlignment="1">
      <alignment horizontal="center" vertical="center"/>
    </xf>
    <xf numFmtId="22" fontId="15" fillId="0" borderId="0" xfId="5" applyNumberFormat="1" applyFont="1" applyFill="1" applyAlignment="1" applyProtection="1">
      <alignment horizontal="center"/>
    </xf>
    <xf numFmtId="0" fontId="9" fillId="0" borderId="244" xfId="5" applyFont="1" applyFill="1" applyBorder="1" applyAlignment="1" applyProtection="1">
      <alignment horizontal="center" vertical="center"/>
    </xf>
    <xf numFmtId="0" fontId="9" fillId="0" borderId="23" xfId="5" applyFont="1" applyFill="1" applyBorder="1" applyAlignment="1" applyProtection="1">
      <alignment horizontal="center" vertical="center"/>
    </xf>
    <xf numFmtId="0" fontId="9" fillId="0" borderId="343" xfId="5" applyFont="1" applyFill="1" applyBorder="1" applyAlignment="1" applyProtection="1">
      <alignment horizontal="center" vertical="center"/>
    </xf>
    <xf numFmtId="0" fontId="9" fillId="0" borderId="243" xfId="0" applyFont="1" applyFill="1" applyBorder="1" applyAlignment="1">
      <alignment horizontal="center" vertical="center" textRotation="255"/>
    </xf>
    <xf numFmtId="177" fontId="9" fillId="0" borderId="284" xfId="5" applyNumberFormat="1" applyFont="1" applyFill="1" applyBorder="1" applyAlignment="1" applyProtection="1">
      <alignment horizontal="center" vertical="center"/>
    </xf>
    <xf numFmtId="177" fontId="9" fillId="0" borderId="69" xfId="5" applyNumberFormat="1" applyFont="1" applyFill="1" applyBorder="1" applyAlignment="1" applyProtection="1">
      <alignment horizontal="center" vertical="center"/>
    </xf>
    <xf numFmtId="177" fontId="9" fillId="0" borderId="70" xfId="5" applyNumberFormat="1" applyFont="1" applyFill="1" applyBorder="1" applyAlignment="1" applyProtection="1">
      <alignment horizontal="center" vertical="center"/>
    </xf>
    <xf numFmtId="177" fontId="9" fillId="0" borderId="213" xfId="5" applyNumberFormat="1" applyFont="1" applyFill="1" applyBorder="1" applyAlignment="1" applyProtection="1">
      <alignment horizontal="center" vertical="center"/>
    </xf>
    <xf numFmtId="177" fontId="9" fillId="0" borderId="214" xfId="5" applyNumberFormat="1" applyFont="1" applyFill="1" applyBorder="1" applyAlignment="1" applyProtection="1">
      <alignment horizontal="center" vertical="center"/>
    </xf>
    <xf numFmtId="177" fontId="9" fillId="0" borderId="361" xfId="5" applyNumberFormat="1" applyFont="1" applyFill="1" applyBorder="1" applyAlignment="1" applyProtection="1">
      <alignment horizontal="center" vertical="center"/>
    </xf>
    <xf numFmtId="0" fontId="9" fillId="0" borderId="286" xfId="5" applyFont="1" applyFill="1" applyBorder="1" applyAlignment="1" applyProtection="1">
      <alignment horizontal="center" vertical="center"/>
    </xf>
    <xf numFmtId="0" fontId="9" fillId="0" borderId="338" xfId="5" applyFont="1" applyFill="1" applyBorder="1" applyAlignment="1" applyProtection="1">
      <alignment horizontal="center" vertical="center"/>
    </xf>
    <xf numFmtId="0" fontId="9" fillId="0" borderId="329" xfId="5" applyFont="1" applyFill="1" applyBorder="1" applyAlignment="1" applyProtection="1">
      <alignment horizontal="center" vertical="center"/>
    </xf>
    <xf numFmtId="184" fontId="10" fillId="0" borderId="0" xfId="0" applyNumberFormat="1" applyFont="1" applyFill="1" applyBorder="1" applyAlignment="1" applyProtection="1">
      <alignment horizontal="center"/>
      <protection locked="0"/>
    </xf>
    <xf numFmtId="0" fontId="9" fillId="0" borderId="288" xfId="5" applyFont="1" applyFill="1" applyBorder="1" applyAlignment="1" applyProtection="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177" fontId="9" fillId="0" borderId="362" xfId="5" applyNumberFormat="1" applyFont="1" applyFill="1" applyBorder="1" applyAlignment="1" applyProtection="1">
      <alignment horizontal="center" vertical="center"/>
    </xf>
    <xf numFmtId="0" fontId="9" fillId="0" borderId="74" xfId="5" applyFont="1" applyFill="1" applyBorder="1" applyAlignment="1" applyProtection="1">
      <alignment horizontal="center" vertical="center"/>
    </xf>
    <xf numFmtId="0" fontId="9" fillId="0" borderId="27" xfId="5" applyFont="1" applyFill="1" applyBorder="1" applyAlignment="1" applyProtection="1">
      <alignment horizontal="center" vertical="center"/>
    </xf>
    <xf numFmtId="179" fontId="10" fillId="0" borderId="23" xfId="0" applyNumberFormat="1" applyFont="1" applyFill="1" applyBorder="1" applyAlignment="1" applyProtection="1">
      <alignment horizontal="center" vertical="center"/>
      <protection locked="0"/>
    </xf>
    <xf numFmtId="0" fontId="9" fillId="0" borderId="29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98" xfId="0" applyFont="1" applyFill="1" applyBorder="1" applyAlignment="1">
      <alignment horizontal="center" vertical="center"/>
    </xf>
    <xf numFmtId="0" fontId="9" fillId="0" borderId="219"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363"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47" xfId="0" applyFont="1" applyFill="1" applyBorder="1" applyAlignment="1">
      <alignment horizontal="center" vertical="center"/>
    </xf>
    <xf numFmtId="179" fontId="10" fillId="2" borderId="312" xfId="0" applyNumberFormat="1" applyFont="1" applyFill="1" applyBorder="1" applyAlignment="1" applyProtection="1">
      <alignment horizontal="center" vertical="center"/>
      <protection locked="0"/>
    </xf>
    <xf numFmtId="179" fontId="10" fillId="2" borderId="31" xfId="0" applyNumberFormat="1"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317" xfId="0" applyFont="1" applyFill="1" applyBorder="1" applyAlignment="1">
      <alignment horizontal="center" vertical="center"/>
    </xf>
    <xf numFmtId="0" fontId="9" fillId="2" borderId="219" xfId="0" applyFont="1" applyFill="1" applyBorder="1" applyAlignment="1">
      <alignment horizontal="center" vertical="center"/>
    </xf>
    <xf numFmtId="0" fontId="9" fillId="2" borderId="314" xfId="0" applyFont="1" applyFill="1" applyBorder="1" applyAlignment="1">
      <alignment horizontal="center" vertical="center"/>
    </xf>
    <xf numFmtId="0" fontId="9" fillId="2" borderId="319" xfId="0" applyFont="1" applyFill="1" applyBorder="1" applyAlignment="1">
      <alignment horizontal="center" vertical="center"/>
    </xf>
    <xf numFmtId="0" fontId="30" fillId="2" borderId="26" xfId="0" applyFont="1" applyFill="1" applyBorder="1" applyAlignment="1">
      <alignment horizontal="left" vertical="center" wrapText="1"/>
    </xf>
    <xf numFmtId="0" fontId="15" fillId="2" borderId="16" xfId="0" applyFont="1" applyFill="1" applyBorder="1" applyAlignment="1">
      <alignment horizontal="left" vertical="center"/>
    </xf>
    <xf numFmtId="0" fontId="9" fillId="2" borderId="345" xfId="0" applyFont="1" applyFill="1" applyBorder="1" applyAlignment="1">
      <alignment horizontal="center" vertical="center" textRotation="255"/>
    </xf>
    <xf numFmtId="0" fontId="9" fillId="2" borderId="302" xfId="0" applyFont="1" applyFill="1" applyBorder="1" applyAlignment="1">
      <alignment horizontal="center" vertical="center" textRotation="255"/>
    </xf>
    <xf numFmtId="0" fontId="9" fillId="2" borderId="303" xfId="0" applyFont="1" applyFill="1" applyBorder="1" applyAlignment="1">
      <alignment horizontal="center" vertical="center" textRotation="255"/>
    </xf>
    <xf numFmtId="0" fontId="17" fillId="2" borderId="0" xfId="0" applyFont="1" applyFill="1" applyAlignment="1">
      <alignment horizontal="left" vertical="center"/>
    </xf>
    <xf numFmtId="0" fontId="30" fillId="2" borderId="364" xfId="0" applyFont="1" applyFill="1" applyBorder="1" applyAlignment="1">
      <alignment horizontal="left" vertical="center" wrapText="1"/>
    </xf>
    <xf numFmtId="0" fontId="9" fillId="2" borderId="313" xfId="0" applyFont="1" applyFill="1" applyBorder="1" applyAlignment="1">
      <alignment horizontal="center" vertical="center"/>
    </xf>
    <xf numFmtId="0" fontId="17" fillId="0" borderId="0" xfId="0" applyFont="1" applyFill="1" applyAlignment="1">
      <alignment horizontal="left" vertical="center"/>
    </xf>
    <xf numFmtId="0" fontId="0" fillId="0" borderId="0" xfId="0" applyFill="1" applyAlignment="1">
      <alignment vertical="center"/>
    </xf>
    <xf numFmtId="0" fontId="9" fillId="0" borderId="312"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317" xfId="0" applyFont="1" applyFill="1" applyBorder="1" applyAlignment="1">
      <alignment horizontal="center" vertical="center" textRotation="255"/>
    </xf>
    <xf numFmtId="0" fontId="11" fillId="0" borderId="33"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312" xfId="0" applyFont="1" applyFill="1" applyBorder="1" applyAlignment="1">
      <alignment horizontal="center" vertical="center" textRotation="255"/>
    </xf>
    <xf numFmtId="0" fontId="11" fillId="0" borderId="317" xfId="0" applyFont="1" applyFill="1" applyBorder="1" applyAlignment="1">
      <alignment horizontal="center" vertical="center" textRotation="255"/>
    </xf>
    <xf numFmtId="0" fontId="11" fillId="0" borderId="345" xfId="0" applyFont="1" applyFill="1" applyBorder="1" applyAlignment="1">
      <alignment horizontal="center" vertical="center" textRotation="255"/>
    </xf>
    <xf numFmtId="0" fontId="11" fillId="0" borderId="302" xfId="0" applyFont="1" applyFill="1" applyBorder="1" applyAlignment="1">
      <alignment horizontal="center" vertical="center" textRotation="255"/>
    </xf>
    <xf numFmtId="0" fontId="11" fillId="0" borderId="303" xfId="0" applyFont="1" applyFill="1" applyBorder="1" applyAlignment="1">
      <alignment horizontal="center" vertical="center" textRotation="255"/>
    </xf>
    <xf numFmtId="0" fontId="11" fillId="0" borderId="54"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69"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313" xfId="0" applyFont="1" applyFill="1" applyBorder="1" applyAlignment="1">
      <alignment horizontal="center" vertical="center"/>
    </xf>
    <xf numFmtId="0" fontId="11" fillId="0" borderId="314" xfId="0" applyFont="1" applyFill="1" applyBorder="1" applyAlignment="1">
      <alignment horizontal="center" vertical="center"/>
    </xf>
    <xf numFmtId="0" fontId="11" fillId="0" borderId="319" xfId="0" applyFont="1" applyFill="1" applyBorder="1" applyAlignment="1">
      <alignment horizontal="center" vertical="center"/>
    </xf>
    <xf numFmtId="179" fontId="34" fillId="0" borderId="312" xfId="0" applyNumberFormat="1" applyFont="1" applyFill="1" applyBorder="1" applyAlignment="1" applyProtection="1">
      <alignment horizontal="center" vertical="center"/>
      <protection locked="0"/>
    </xf>
    <xf numFmtId="179" fontId="34" fillId="0" borderId="31" xfId="0" applyNumberFormat="1" applyFont="1" applyFill="1" applyBorder="1" applyAlignment="1" applyProtection="1">
      <alignment horizontal="center" vertical="center"/>
      <protection locked="0"/>
    </xf>
    <xf numFmtId="0" fontId="11" fillId="0" borderId="58" xfId="0" applyFont="1" applyFill="1" applyBorder="1" applyAlignment="1">
      <alignment horizontal="center" vertical="center"/>
    </xf>
    <xf numFmtId="0" fontId="11" fillId="0" borderId="58" xfId="0" applyFont="1" applyFill="1" applyBorder="1" applyAlignment="1">
      <alignment horizontal="center" vertical="center" textRotation="255"/>
    </xf>
    <xf numFmtId="49" fontId="11" fillId="0" borderId="312"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317" xfId="0" applyNumberFormat="1" applyFont="1" applyFill="1" applyBorder="1" applyAlignment="1">
      <alignment horizontal="center" vertical="center" textRotation="255"/>
    </xf>
    <xf numFmtId="0" fontId="11" fillId="0" borderId="357" xfId="0" applyFont="1" applyFill="1" applyBorder="1" applyAlignment="1">
      <alignment horizontal="center" vertical="center" textRotation="255"/>
    </xf>
    <xf numFmtId="0" fontId="11" fillId="0" borderId="356" xfId="0" applyFont="1" applyFill="1" applyBorder="1" applyAlignment="1">
      <alignment horizontal="center" vertical="center" textRotation="255"/>
    </xf>
    <xf numFmtId="179" fontId="11" fillId="0" borderId="312" xfId="0" applyNumberFormat="1" applyFont="1" applyFill="1" applyBorder="1" applyAlignment="1" applyProtection="1">
      <alignment horizontal="center" vertical="center" textRotation="255"/>
      <protection locked="0"/>
    </xf>
    <xf numFmtId="179" fontId="11" fillId="0" borderId="58" xfId="0" applyNumberFormat="1" applyFont="1" applyFill="1" applyBorder="1" applyAlignment="1" applyProtection="1">
      <alignment horizontal="center" vertical="center" textRotation="255"/>
      <protection locked="0"/>
    </xf>
    <xf numFmtId="179" fontId="11" fillId="0" borderId="356" xfId="0" applyNumberFormat="1" applyFont="1" applyFill="1" applyBorder="1" applyAlignment="1" applyProtection="1">
      <alignment horizontal="center" vertical="center" textRotation="255"/>
      <protection locked="0"/>
    </xf>
    <xf numFmtId="0" fontId="15" fillId="0" borderId="365" xfId="0" applyFont="1" applyBorder="1" applyAlignment="1">
      <alignment horizontal="center" vertical="center" wrapText="1"/>
    </xf>
    <xf numFmtId="0" fontId="15" fillId="0" borderId="366" xfId="0" applyFont="1" applyBorder="1" applyAlignment="1">
      <alignment horizontal="center" vertical="center" wrapText="1"/>
    </xf>
    <xf numFmtId="0" fontId="15" fillId="0" borderId="372" xfId="0" applyFont="1" applyBorder="1" applyAlignment="1">
      <alignment horizontal="center" vertical="center" wrapText="1"/>
    </xf>
    <xf numFmtId="0" fontId="15" fillId="2" borderId="167" xfId="0" applyFont="1" applyFill="1" applyBorder="1" applyAlignment="1">
      <alignment horizontal="center" vertical="center"/>
    </xf>
    <xf numFmtId="0" fontId="15" fillId="0" borderId="77" xfId="0" applyFont="1" applyBorder="1" applyAlignment="1">
      <alignment horizontal="center" vertical="center"/>
    </xf>
    <xf numFmtId="38" fontId="15" fillId="2" borderId="167" xfId="2" applyFont="1" applyFill="1" applyBorder="1" applyAlignment="1">
      <alignment horizontal="center" vertical="center" wrapText="1"/>
    </xf>
    <xf numFmtId="38" fontId="15" fillId="2" borderId="286" xfId="2" applyFont="1" applyFill="1" applyBorder="1" applyAlignment="1">
      <alignment horizontal="center" vertical="center"/>
    </xf>
    <xf numFmtId="38" fontId="15" fillId="2" borderId="338" xfId="2" applyFont="1" applyFill="1" applyBorder="1" applyAlignment="1">
      <alignment horizontal="center" vertical="center"/>
    </xf>
    <xf numFmtId="38" fontId="15" fillId="2" borderId="329" xfId="2" applyFont="1" applyFill="1" applyBorder="1" applyAlignment="1">
      <alignment horizontal="center" vertical="center"/>
    </xf>
    <xf numFmtId="0" fontId="15" fillId="2" borderId="80" xfId="0" applyFont="1" applyFill="1" applyBorder="1" applyAlignment="1">
      <alignment horizontal="center" vertical="center" wrapText="1"/>
    </xf>
    <xf numFmtId="0" fontId="15" fillId="0" borderId="328" xfId="0" applyFont="1" applyBorder="1" applyAlignment="1">
      <alignment horizontal="center" vertical="center"/>
    </xf>
    <xf numFmtId="0" fontId="15" fillId="0" borderId="196"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367" xfId="0" applyFont="1" applyBorder="1" applyAlignment="1" applyProtection="1">
      <alignment horizontal="center" vertical="center" wrapText="1"/>
    </xf>
    <xf numFmtId="0" fontId="15" fillId="0" borderId="368" xfId="0" applyFont="1" applyBorder="1" applyAlignment="1" applyProtection="1">
      <alignment horizontal="center" vertical="center" wrapText="1"/>
    </xf>
    <xf numFmtId="0" fontId="15" fillId="0" borderId="369" xfId="0" applyFont="1" applyBorder="1" applyAlignment="1" applyProtection="1">
      <alignment horizontal="center" vertical="center" wrapText="1"/>
    </xf>
    <xf numFmtId="0" fontId="15" fillId="0" borderId="327" xfId="0" applyFont="1" applyBorder="1" applyAlignment="1">
      <alignment horizontal="center" vertical="center" wrapText="1"/>
    </xf>
    <xf numFmtId="0" fontId="15" fillId="0" borderId="19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9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26" xfId="0" applyFont="1" applyBorder="1" applyAlignment="1">
      <alignment horizontal="center" vertical="center" wrapText="1"/>
    </xf>
    <xf numFmtId="0" fontId="15" fillId="0" borderId="30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70" xfId="0" applyFont="1" applyBorder="1" applyAlignment="1">
      <alignment horizontal="center" vertical="center" wrapText="1"/>
    </xf>
    <xf numFmtId="38" fontId="15" fillId="2" borderId="325" xfId="2" applyFont="1" applyFill="1" applyBorder="1" applyAlignment="1">
      <alignment horizontal="center" vertical="center"/>
    </xf>
    <xf numFmtId="38" fontId="15" fillId="2" borderId="326" xfId="2" applyFont="1" applyFill="1" applyBorder="1" applyAlignment="1">
      <alignment horizontal="center" vertical="center"/>
    </xf>
    <xf numFmtId="0" fontId="15" fillId="0" borderId="327" xfId="0" applyFont="1" applyBorder="1" applyAlignment="1">
      <alignment horizontal="center" vertical="center" textRotation="255"/>
    </xf>
    <xf numFmtId="0" fontId="15" fillId="0" borderId="379" xfId="0" applyFont="1" applyBorder="1" applyAlignment="1" applyProtection="1">
      <alignment horizontal="center" vertical="center" wrapText="1"/>
    </xf>
    <xf numFmtId="0" fontId="15" fillId="0" borderId="380" xfId="0" applyFont="1" applyBorder="1" applyAlignment="1" applyProtection="1">
      <alignment horizontal="center" vertical="center" wrapText="1"/>
    </xf>
    <xf numFmtId="0" fontId="17" fillId="0" borderId="0" xfId="0" applyFont="1" applyAlignment="1">
      <alignment horizontal="left" vertical="center"/>
    </xf>
    <xf numFmtId="0" fontId="37" fillId="0" borderId="0" xfId="0" applyFont="1" applyAlignment="1">
      <alignment horizontal="left" vertical="center"/>
    </xf>
    <xf numFmtId="0" fontId="15" fillId="0" borderId="286" xfId="0" applyFont="1" applyBorder="1" applyAlignment="1" applyProtection="1">
      <alignment horizontal="center" vertical="center" wrapText="1"/>
    </xf>
    <xf numFmtId="0" fontId="15" fillId="0" borderId="329" xfId="0" applyFont="1" applyBorder="1" applyAlignment="1" applyProtection="1">
      <alignment horizontal="center" vertical="center" wrapText="1"/>
    </xf>
    <xf numFmtId="0" fontId="15" fillId="0" borderId="115" xfId="0" applyFont="1" applyBorder="1" applyAlignment="1" applyProtection="1">
      <alignment horizontal="center" vertical="center" wrapText="1"/>
    </xf>
    <xf numFmtId="0" fontId="15" fillId="0" borderId="79" xfId="0" applyFont="1" applyBorder="1" applyAlignment="1" applyProtection="1">
      <alignment horizontal="center" vertical="center" wrapText="1"/>
    </xf>
    <xf numFmtId="0" fontId="15" fillId="0" borderId="381" xfId="0" applyFont="1" applyBorder="1" applyAlignment="1" applyProtection="1">
      <alignment horizontal="center" vertical="center" wrapText="1"/>
    </xf>
    <xf numFmtId="0" fontId="15" fillId="0" borderId="382" xfId="0" applyFont="1" applyBorder="1" applyAlignment="1" applyProtection="1">
      <alignment horizontal="center" vertical="center" wrapText="1"/>
    </xf>
  </cellXfs>
  <cellStyles count="11">
    <cellStyle name="パーセント" xfId="1" builtinId="5"/>
    <cellStyle name="桁区切り" xfId="2" builtinId="6"/>
    <cellStyle name="桁区切り 2" xfId="3"/>
    <cellStyle name="桁区切り 2 2" xfId="10"/>
    <cellStyle name="標準" xfId="0" builtinId="0"/>
    <cellStyle name="標準 2 2" xfId="9"/>
    <cellStyle name="標準_Sheet1" xfId="4"/>
    <cellStyle name="標準_稲生産計画" xfId="5"/>
    <cellStyle name="標準_茨城県（耕地面積、水陸稲、麦類）" xfId="8"/>
    <cellStyle name="標準_水・陸稲"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228003</xdr:colOff>
      <xdr:row>45</xdr:row>
      <xdr:rowOff>0</xdr:rowOff>
    </xdr:from>
    <xdr:ext cx="339067" cy="65"/>
    <xdr:sp macro="" textlink="">
      <xdr:nvSpPr>
        <xdr:cNvPr id="3073"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2"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4"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5"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332414</xdr:colOff>
      <xdr:row>58</xdr:row>
      <xdr:rowOff>0</xdr:rowOff>
    </xdr:from>
    <xdr:ext cx="339067" cy="65"/>
    <xdr:sp macro="" textlink="">
      <xdr:nvSpPr>
        <xdr:cNvPr id="8" name="Text Box 1"/>
        <xdr:cNvSpPr txBox="1">
          <a:spLocks noChangeArrowheads="1"/>
        </xdr:cNvSpPr>
      </xdr:nvSpPr>
      <xdr:spPr bwMode="auto">
        <a:xfrm>
          <a:off x="2961314" y="119824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246840</xdr:colOff>
      <xdr:row>8</xdr:row>
      <xdr:rowOff>0</xdr:rowOff>
    </xdr:from>
    <xdr:ext cx="339067" cy="65"/>
    <xdr:sp macro="" textlink="">
      <xdr:nvSpPr>
        <xdr:cNvPr id="10"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1"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8</xdr:row>
      <xdr:rowOff>0</xdr:rowOff>
    </xdr:from>
    <xdr:ext cx="339067" cy="65"/>
    <xdr:sp macro="" textlink="">
      <xdr:nvSpPr>
        <xdr:cNvPr id="12"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8</xdr:row>
      <xdr:rowOff>0</xdr:rowOff>
    </xdr:from>
    <xdr:ext cx="347531" cy="65"/>
    <xdr:sp macro="" textlink="">
      <xdr:nvSpPr>
        <xdr:cNvPr id="13"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6</xdr:col>
      <xdr:colOff>132769</xdr:colOff>
      <xdr:row>54</xdr:row>
      <xdr:rowOff>0</xdr:rowOff>
    </xdr:from>
    <xdr:ext cx="339067" cy="65"/>
    <xdr:sp macro="" textlink="">
      <xdr:nvSpPr>
        <xdr:cNvPr id="18" name="Text Box 1"/>
        <xdr:cNvSpPr txBox="1">
          <a:spLocks noChangeArrowheads="1"/>
        </xdr:cNvSpPr>
      </xdr:nvSpPr>
      <xdr:spPr bwMode="auto">
        <a:xfrm>
          <a:off x="3333169" y="111442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5</xdr:col>
      <xdr:colOff>162024</xdr:colOff>
      <xdr:row>54</xdr:row>
      <xdr:rowOff>0</xdr:rowOff>
    </xdr:from>
    <xdr:ext cx="347531" cy="65"/>
    <xdr:sp macro="" textlink="">
      <xdr:nvSpPr>
        <xdr:cNvPr id="19" name="Text Box 1"/>
        <xdr:cNvSpPr txBox="1">
          <a:spLocks noChangeArrowheads="1"/>
        </xdr:cNvSpPr>
      </xdr:nvSpPr>
      <xdr:spPr bwMode="auto">
        <a:xfrm>
          <a:off x="2790924" y="111442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45</xdr:row>
      <xdr:rowOff>0</xdr:rowOff>
    </xdr:from>
    <xdr:ext cx="339067" cy="65"/>
    <xdr:sp macro="" textlink="">
      <xdr:nvSpPr>
        <xdr:cNvPr id="14" name="Text Box 1"/>
        <xdr:cNvSpPr txBox="1">
          <a:spLocks noChangeArrowheads="1"/>
        </xdr:cNvSpPr>
      </xdr:nvSpPr>
      <xdr:spPr bwMode="auto">
        <a:xfrm>
          <a:off x="2856903"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45</xdr:row>
      <xdr:rowOff>0</xdr:rowOff>
    </xdr:from>
    <xdr:ext cx="347531" cy="65"/>
    <xdr:sp macro="" textlink="">
      <xdr:nvSpPr>
        <xdr:cNvPr id="15" name="Text Box 1"/>
        <xdr:cNvSpPr txBox="1">
          <a:spLocks noChangeArrowheads="1"/>
        </xdr:cNvSpPr>
      </xdr:nvSpPr>
      <xdr:spPr bwMode="auto">
        <a:xfrm>
          <a:off x="2524286"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45</xdr:row>
      <xdr:rowOff>0</xdr:rowOff>
    </xdr:from>
    <xdr:ext cx="339067" cy="65"/>
    <xdr:sp macro="" textlink="">
      <xdr:nvSpPr>
        <xdr:cNvPr id="16" name="Text Box 1"/>
        <xdr:cNvSpPr txBox="1">
          <a:spLocks noChangeArrowheads="1"/>
        </xdr:cNvSpPr>
      </xdr:nvSpPr>
      <xdr:spPr bwMode="auto">
        <a:xfrm>
          <a:off x="2885457" y="925830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45</xdr:row>
      <xdr:rowOff>0</xdr:rowOff>
    </xdr:from>
    <xdr:ext cx="347531" cy="65"/>
    <xdr:sp macro="" textlink="">
      <xdr:nvSpPr>
        <xdr:cNvPr id="17" name="Text Box 1"/>
        <xdr:cNvSpPr txBox="1">
          <a:spLocks noChangeArrowheads="1"/>
        </xdr:cNvSpPr>
      </xdr:nvSpPr>
      <xdr:spPr bwMode="auto">
        <a:xfrm>
          <a:off x="2552985" y="925830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228003</xdr:colOff>
      <xdr:row>54</xdr:row>
      <xdr:rowOff>0</xdr:rowOff>
    </xdr:from>
    <xdr:ext cx="339067" cy="65"/>
    <xdr:sp macro="" textlink="">
      <xdr:nvSpPr>
        <xdr:cNvPr id="20" name="Text Box 1"/>
        <xdr:cNvSpPr txBox="1">
          <a:spLocks noChangeArrowheads="1"/>
        </xdr:cNvSpPr>
      </xdr:nvSpPr>
      <xdr:spPr bwMode="auto">
        <a:xfrm>
          <a:off x="2856903"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543086</xdr:colOff>
      <xdr:row>54</xdr:row>
      <xdr:rowOff>0</xdr:rowOff>
    </xdr:from>
    <xdr:ext cx="347531" cy="65"/>
    <xdr:sp macro="" textlink="">
      <xdr:nvSpPr>
        <xdr:cNvPr id="21" name="Text Box 1"/>
        <xdr:cNvSpPr txBox="1">
          <a:spLocks noChangeArrowheads="1"/>
        </xdr:cNvSpPr>
      </xdr:nvSpPr>
      <xdr:spPr bwMode="auto">
        <a:xfrm>
          <a:off x="2524286"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256557</xdr:colOff>
      <xdr:row>54</xdr:row>
      <xdr:rowOff>0</xdr:rowOff>
    </xdr:from>
    <xdr:ext cx="339067" cy="65"/>
    <xdr:sp macro="" textlink="">
      <xdr:nvSpPr>
        <xdr:cNvPr id="22" name="Text Box 1"/>
        <xdr:cNvSpPr txBox="1">
          <a:spLocks noChangeArrowheads="1"/>
        </xdr:cNvSpPr>
      </xdr:nvSpPr>
      <xdr:spPr bwMode="auto">
        <a:xfrm>
          <a:off x="2885457"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571785</xdr:colOff>
      <xdr:row>54</xdr:row>
      <xdr:rowOff>0</xdr:rowOff>
    </xdr:from>
    <xdr:ext cx="347531" cy="65"/>
    <xdr:sp macro="" textlink="">
      <xdr:nvSpPr>
        <xdr:cNvPr id="23" name="Text Box 1"/>
        <xdr:cNvSpPr txBox="1">
          <a:spLocks noChangeArrowheads="1"/>
        </xdr:cNvSpPr>
      </xdr:nvSpPr>
      <xdr:spPr bwMode="auto">
        <a:xfrm>
          <a:off x="2552985"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24"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25"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246840</xdr:colOff>
      <xdr:row>54</xdr:row>
      <xdr:rowOff>0</xdr:rowOff>
    </xdr:from>
    <xdr:ext cx="339067" cy="65"/>
    <xdr:sp macro="" textlink="">
      <xdr:nvSpPr>
        <xdr:cNvPr id="26" name="Text Box 1"/>
        <xdr:cNvSpPr txBox="1">
          <a:spLocks noChangeArrowheads="1"/>
        </xdr:cNvSpPr>
      </xdr:nvSpPr>
      <xdr:spPr bwMode="auto">
        <a:xfrm>
          <a:off x="2875740" y="1504950"/>
          <a:ext cx="339067" cy="65"/>
        </a:xfrm>
        <a:prstGeom prst="rect">
          <a:avLst/>
        </a:prstGeom>
        <a:noFill/>
        <a:ln>
          <a:noFill/>
        </a:ln>
        <a:extLst/>
      </xdr:spPr>
      <xdr:txBody>
        <a:bodyPr vert="wordArtVertRtl" wrap="none" lIns="0" tIns="0" rIns="18288" bIns="0" anchor="t" upright="1">
          <a:spAutoFit/>
        </a:bodyPr>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a:p>
      </xdr:txBody>
    </xdr:sp>
    <xdr:clientData/>
  </xdr:oneCellAnchor>
  <xdr:oneCellAnchor>
    <xdr:from>
      <xdr:col>4</xdr:col>
      <xdr:colOff>552479</xdr:colOff>
      <xdr:row>54</xdr:row>
      <xdr:rowOff>0</xdr:rowOff>
    </xdr:from>
    <xdr:ext cx="347531" cy="65"/>
    <xdr:sp macro="" textlink="">
      <xdr:nvSpPr>
        <xdr:cNvPr id="27" name="Text Box 1"/>
        <xdr:cNvSpPr txBox="1">
          <a:spLocks noChangeArrowheads="1"/>
        </xdr:cNvSpPr>
      </xdr:nvSpPr>
      <xdr:spPr bwMode="auto">
        <a:xfrm>
          <a:off x="2533679"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5</xdr:col>
      <xdr:colOff>162024</xdr:colOff>
      <xdr:row>54</xdr:row>
      <xdr:rowOff>0</xdr:rowOff>
    </xdr:from>
    <xdr:ext cx="347531" cy="65"/>
    <xdr:sp macro="" textlink="">
      <xdr:nvSpPr>
        <xdr:cNvPr id="28" name="Text Box 1"/>
        <xdr:cNvSpPr txBox="1">
          <a:spLocks noChangeArrowheads="1"/>
        </xdr:cNvSpPr>
      </xdr:nvSpPr>
      <xdr:spPr bwMode="auto">
        <a:xfrm>
          <a:off x="2790924" y="1504950"/>
          <a:ext cx="347531" cy="65"/>
        </a:xfrm>
        <a:prstGeom prst="rect">
          <a:avLst/>
        </a:prstGeom>
        <a:noFill/>
        <a:ln w="9525">
          <a:noFill/>
          <a:miter lim="800000"/>
          <a:headEnd/>
          <a:tailEnd/>
        </a:ln>
      </xdr:spPr>
      <xdr:txBody>
        <a:bodyPr vert="wordArtVertRtl" wrap="none" lIns="0" tIns="0" rIns="18288" bIns="0" anchor="t" upright="1">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85725</xdr:colOff>
      <xdr:row>17</xdr:row>
      <xdr:rowOff>38100</xdr:rowOff>
    </xdr:from>
    <xdr:to>
      <xdr:col>5</xdr:col>
      <xdr:colOff>952500</xdr:colOff>
      <xdr:row>17</xdr:row>
      <xdr:rowOff>485775</xdr:rowOff>
    </xdr:to>
    <xdr:sp macro="" textlink="">
      <xdr:nvSpPr>
        <xdr:cNvPr id="2059" name="AutoShape 11"/>
        <xdr:cNvSpPr>
          <a:spLocks noChangeArrowheads="1"/>
        </xdr:cNvSpPr>
      </xdr:nvSpPr>
      <xdr:spPr bwMode="auto">
        <a:xfrm>
          <a:off x="85725" y="7848600"/>
          <a:ext cx="5981700" cy="4476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有機栽培については、平成２８年産水稲作付けにおいてＪＡＳ法に基づく登録</a:t>
          </a:r>
        </a:p>
        <a:p>
          <a:pPr algn="l" rtl="0">
            <a:lnSpc>
              <a:spcPts val="1200"/>
            </a:lnSpc>
            <a:defRPr sz="1000"/>
          </a:pPr>
          <a:r>
            <a:rPr lang="ja-JP" altLang="en-US" sz="1100" b="0" i="0" u="none" strike="noStrike" baseline="0">
              <a:solidFill>
                <a:srgbClr val="000000"/>
              </a:solidFill>
              <a:latin typeface="ＭＳ 明朝"/>
              <a:ea typeface="ＭＳ 明朝"/>
            </a:rPr>
            <a:t>　　認定機関の認定を受けた栽培面積。（転換期間中認定面積を含む）</a:t>
          </a:r>
          <a:endParaRPr lang="ja-JP" altLang="en-US"/>
        </a:p>
      </xdr:txBody>
    </xdr:sp>
    <xdr:clientData/>
  </xdr:twoCellAnchor>
  <xdr:twoCellAnchor>
    <xdr:from>
      <xdr:col>0</xdr:col>
      <xdr:colOff>76200</xdr:colOff>
      <xdr:row>17</xdr:row>
      <xdr:rowOff>571500</xdr:rowOff>
    </xdr:from>
    <xdr:to>
      <xdr:col>5</xdr:col>
      <xdr:colOff>942975</xdr:colOff>
      <xdr:row>17</xdr:row>
      <xdr:rowOff>2457450</xdr:rowOff>
    </xdr:to>
    <xdr:sp macro="" textlink="">
      <xdr:nvSpPr>
        <xdr:cNvPr id="2060" name="AutoShape 12"/>
        <xdr:cNvSpPr>
          <a:spLocks noChangeArrowheads="1"/>
        </xdr:cNvSpPr>
      </xdr:nvSpPr>
      <xdr:spPr bwMode="auto">
        <a:xfrm>
          <a:off x="76200" y="8382000"/>
          <a:ext cx="5981700" cy="1885950"/>
        </a:xfrm>
        <a:prstGeom prst="roundRect">
          <a:avLst>
            <a:gd name="adj" fmla="val 7343"/>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※２　特別栽培については、平成２８年産水稲作付けにおいて、以下の区分により</a:t>
          </a:r>
        </a:p>
        <a:p>
          <a:pPr algn="l" rtl="0">
            <a:lnSpc>
              <a:spcPts val="1300"/>
            </a:lnSpc>
            <a:defRPr sz="1000"/>
          </a:pPr>
          <a:r>
            <a:rPr lang="ja-JP" altLang="en-US" sz="1100" b="0" i="0" u="none" strike="noStrike" baseline="0">
              <a:solidFill>
                <a:srgbClr val="000000"/>
              </a:solidFill>
              <a:latin typeface="ＭＳ 明朝"/>
              <a:ea typeface="ＭＳ 明朝"/>
            </a:rPr>
            <a:t>　　県で把握することができた栽培面積。</a:t>
          </a:r>
        </a:p>
        <a:p>
          <a:pPr algn="l" rtl="0">
            <a:lnSpc>
              <a:spcPts val="1300"/>
            </a:lnSpc>
            <a:defRPr sz="1000"/>
          </a:pPr>
          <a:r>
            <a:rPr lang="ja-JP" altLang="en-US" sz="1100" b="0" i="0" u="none" strike="noStrike" baseline="0">
              <a:solidFill>
                <a:srgbClr val="000000"/>
              </a:solidFill>
              <a:latin typeface="ＭＳ 明朝"/>
              <a:ea typeface="ＭＳ 明朝"/>
            </a:rPr>
            <a:t>　A・・・「福島県特別栽培認証制度」の登録認証機関により、特別栽培の認証を</a:t>
          </a:r>
        </a:p>
        <a:p>
          <a:pPr algn="l" rtl="0">
            <a:defRPr sz="1000"/>
          </a:pPr>
          <a:r>
            <a:rPr lang="ja-JP" altLang="en-US" sz="1100" b="0" i="0" u="none" strike="noStrike" baseline="0">
              <a:solidFill>
                <a:srgbClr val="000000"/>
              </a:solidFill>
              <a:latin typeface="ＭＳ 明朝"/>
              <a:ea typeface="ＭＳ 明朝"/>
            </a:rPr>
            <a:t>　　　　受けた面積。</a:t>
          </a:r>
        </a:p>
        <a:p>
          <a:pPr algn="l" rtl="0">
            <a:lnSpc>
              <a:spcPts val="1300"/>
            </a:lnSpc>
            <a:defRPr sz="1000"/>
          </a:pPr>
          <a:r>
            <a:rPr lang="ja-JP" altLang="en-US" sz="1100" b="0" i="0" u="none" strike="noStrike" baseline="0">
              <a:solidFill>
                <a:srgbClr val="000000"/>
              </a:solidFill>
              <a:latin typeface="ＭＳ 明朝"/>
              <a:ea typeface="ＭＳ 明朝"/>
            </a:rPr>
            <a:t>　B・・・Aの認証機関以外の認証機関により、特別栽培の認証を受けた面積。</a:t>
          </a:r>
        </a:p>
        <a:p>
          <a:pPr algn="l" rtl="0">
            <a:defRPr sz="1000"/>
          </a:pPr>
          <a:r>
            <a:rPr lang="ja-JP" altLang="en-US" sz="1100" b="0" i="0" u="none" strike="noStrike" baseline="0">
              <a:solidFill>
                <a:srgbClr val="000000"/>
              </a:solidFill>
              <a:latin typeface="ＭＳ 明朝"/>
              <a:ea typeface="ＭＳ 明朝"/>
            </a:rPr>
            <a:t>　C・・・A、B以外で、特別栽培の基準により栽培されていることが確認されている</a:t>
          </a:r>
        </a:p>
        <a:p>
          <a:pPr algn="l" rtl="0">
            <a:lnSpc>
              <a:spcPts val="1300"/>
            </a:lnSpc>
            <a:defRPr sz="1000"/>
          </a:pPr>
          <a:r>
            <a:rPr lang="ja-JP" altLang="en-US" sz="1100" b="0" i="0" u="none" strike="noStrike" baseline="0">
              <a:solidFill>
                <a:srgbClr val="000000"/>
              </a:solidFill>
              <a:latin typeface="ＭＳ 明朝"/>
              <a:ea typeface="ＭＳ 明朝"/>
            </a:rPr>
            <a:t>　　　　面積。（認証機関による特別栽培の認証は受けていないが、国のガイドラ</a:t>
          </a:r>
        </a:p>
        <a:p>
          <a:pPr algn="l" rtl="0">
            <a:lnSpc>
              <a:spcPts val="1300"/>
            </a:lnSpc>
            <a:defRPr sz="1000"/>
          </a:pPr>
          <a:r>
            <a:rPr lang="ja-JP" altLang="en-US" sz="1100" b="0" i="0" u="none" strike="noStrike" baseline="0">
              <a:solidFill>
                <a:srgbClr val="000000"/>
              </a:solidFill>
              <a:latin typeface="ＭＳ 明朝"/>
              <a:ea typeface="ＭＳ 明朝"/>
            </a:rPr>
            <a:t>　　　　インに基づき特別栽培の表示をして販売されている栽培面積。)</a:t>
          </a:r>
        </a:p>
        <a:p>
          <a:pPr algn="l" rtl="0">
            <a:defRPr sz="1000"/>
          </a:pPr>
          <a:r>
            <a:rPr lang="ja-JP" altLang="en-US" sz="1100" b="0" i="0" u="none" strike="noStrike" baseline="0">
              <a:solidFill>
                <a:srgbClr val="000000"/>
              </a:solidFill>
              <a:latin typeface="ＭＳ 明朝"/>
              <a:ea typeface="ＭＳ 明朝"/>
            </a:rPr>
            <a:t>　D・・・A、B、C以外で、特別栽培の基準により栽培されていることが確認されて</a:t>
          </a:r>
        </a:p>
        <a:p>
          <a:pPr algn="l" rtl="0">
            <a:lnSpc>
              <a:spcPts val="1300"/>
            </a:lnSpc>
            <a:defRPr sz="1000"/>
          </a:pPr>
          <a:r>
            <a:rPr lang="ja-JP" altLang="en-US" sz="1100" b="0" i="0" u="none" strike="noStrike" baseline="0">
              <a:solidFill>
                <a:srgbClr val="000000"/>
              </a:solidFill>
              <a:latin typeface="ＭＳ 明朝"/>
              <a:ea typeface="ＭＳ 明朝"/>
            </a:rPr>
            <a:t>　　　　いる面積。</a:t>
          </a:r>
          <a:endParaRPr lang="ja-JP" altLang="en-US"/>
        </a:p>
      </xdr:txBody>
    </xdr:sp>
    <xdr:clientData/>
  </xdr:twoCellAnchor>
  <xdr:twoCellAnchor>
    <xdr:from>
      <xdr:col>6</xdr:col>
      <xdr:colOff>104775</xdr:colOff>
      <xdr:row>17</xdr:row>
      <xdr:rowOff>38100</xdr:rowOff>
    </xdr:from>
    <xdr:to>
      <xdr:col>9</xdr:col>
      <xdr:colOff>1019175</xdr:colOff>
      <xdr:row>17</xdr:row>
      <xdr:rowOff>676275</xdr:rowOff>
    </xdr:to>
    <xdr:sp macro="" textlink="">
      <xdr:nvSpPr>
        <xdr:cNvPr id="2061" name="AutoShape 13"/>
        <xdr:cNvSpPr>
          <a:spLocks noChangeArrowheads="1"/>
        </xdr:cNvSpPr>
      </xdr:nvSpPr>
      <xdr:spPr bwMode="auto">
        <a:xfrm>
          <a:off x="6276975" y="7658100"/>
          <a:ext cx="3943350" cy="638175"/>
        </a:xfrm>
        <a:prstGeom prst="roundRect">
          <a:avLst>
            <a:gd name="adj" fmla="val 16667"/>
          </a:avLst>
        </a:prstGeom>
        <a:noFill/>
        <a:ln w="9525">
          <a:solidFill>
            <a:srgbClr val="000000"/>
          </a:solidFill>
          <a:round/>
          <a:headEnd/>
          <a:tailEnd/>
        </a:ln>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※３　エコファーマーについては、平成２９年３月末</a:t>
          </a:r>
        </a:p>
        <a:p>
          <a:pPr algn="l" rtl="0">
            <a:lnSpc>
              <a:spcPts val="1300"/>
            </a:lnSpc>
            <a:defRPr sz="1000"/>
          </a:pPr>
          <a:r>
            <a:rPr lang="ja-JP" altLang="en-US" sz="1100" b="0" i="0" u="none" strike="noStrike" baseline="0">
              <a:solidFill>
                <a:srgbClr val="000000"/>
              </a:solidFill>
              <a:latin typeface="ＭＳ 明朝"/>
              <a:ea typeface="ＭＳ 明朝"/>
            </a:rPr>
            <a:t>　　までに水稲を対象として認定された農業者数及び</a:t>
          </a:r>
        </a:p>
        <a:p>
          <a:pPr algn="l" rtl="0">
            <a:lnSpc>
              <a:spcPts val="1300"/>
            </a:lnSpc>
            <a:defRPr sz="1000"/>
          </a:pPr>
          <a:r>
            <a:rPr lang="ja-JP" altLang="en-US" sz="1100" b="0" i="0" u="none" strike="noStrike" baseline="0">
              <a:solidFill>
                <a:srgbClr val="000000"/>
              </a:solidFill>
              <a:latin typeface="ＭＳ 明朝"/>
              <a:ea typeface="ＭＳ 明朝"/>
            </a:rPr>
            <a:t>　　当該農業者における導入計画面積。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v\&#36786;&#26989;&#26222;&#21450;&#37096;\My%20Documents\&#27211;&#26412;\&#29983;&#29987;&#35336;&#30011;\H17\H16-17&#27096;&#24335;&#23550;&#27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照表"/>
      <sheetName val="1標高別銘柄品種"/>
      <sheetName val="2品種別作付"/>
      <sheetName val="3銘柄米の出荷"/>
      <sheetName val="4酒米"/>
      <sheetName val="5収量"/>
      <sheetName val="6地力・土改材"/>
      <sheetName val="7稲わら・もみがら利用"/>
      <sheetName val="8-1田植機・収穫機"/>
      <sheetName val="8-2育苗施設"/>
      <sheetName val="8-3共乾施設"/>
      <sheetName val="9直播普及状況"/>
      <sheetName val="10新形質米"/>
      <sheetName val="11環境に配慮した"/>
      <sheetName val="12大規模稲作経営体"/>
      <sheetName val="12-1大規模経ﾘｽﾄ様式"/>
    </sheetNames>
    <sheetDataSet>
      <sheetData sheetId="0" refreshError="1"/>
      <sheetData sheetId="1">
        <row r="2">
          <cell r="B2" t="str">
            <v>１　標高別銘柄品種作付面積　（様式１）</v>
          </cell>
        </row>
        <row r="4">
          <cell r="A4" t="str">
            <v>農業普及部・普及所名</v>
          </cell>
          <cell r="D4" t="str">
            <v>水稲</v>
          </cell>
          <cell r="E4" t="str">
            <v xml:space="preserve">      左の標高別面積　　　ｈａ</v>
          </cell>
          <cell r="J4" t="str">
            <v xml:space="preserve">  コシヒカリ（ｈａ）</v>
          </cell>
          <cell r="M4" t="str">
            <v>　ひとめぼれ（ｈａ）</v>
          </cell>
          <cell r="P4" t="str">
            <v>　ふくみらい（ｈａ）</v>
          </cell>
        </row>
        <row r="5">
          <cell r="B5" t="str">
            <v>市町村名</v>
          </cell>
          <cell r="C5" t="str">
            <v>年度</v>
          </cell>
          <cell r="D5" t="str">
            <v>作付</v>
          </cell>
          <cell r="J5" t="str">
            <v xml:space="preserve">  </v>
          </cell>
          <cell r="L5" t="str">
            <v xml:space="preserve"> </v>
          </cell>
          <cell r="O5" t="str">
            <v xml:space="preserve"> </v>
          </cell>
          <cell r="R5" t="str">
            <v xml:space="preserve"> </v>
          </cell>
        </row>
        <row r="6">
          <cell r="D6" t="str">
            <v>面積</v>
          </cell>
          <cell r="E6" t="str">
            <v>～300m</v>
          </cell>
          <cell r="F6" t="str">
            <v>301～</v>
          </cell>
          <cell r="G6" t="str">
            <v>401～</v>
          </cell>
          <cell r="H6" t="str">
            <v>501～</v>
          </cell>
          <cell r="I6" t="str">
            <v>601m～</v>
          </cell>
          <cell r="J6" t="str">
            <v>350m</v>
          </cell>
          <cell r="K6" t="str">
            <v>350m</v>
          </cell>
          <cell r="L6" t="str">
            <v>合　計</v>
          </cell>
          <cell r="M6" t="str">
            <v>400m</v>
          </cell>
          <cell r="N6" t="str">
            <v>400m</v>
          </cell>
          <cell r="O6" t="str">
            <v>合　計</v>
          </cell>
          <cell r="P6" t="str">
            <v>400m</v>
          </cell>
          <cell r="Q6" t="str">
            <v>400m</v>
          </cell>
          <cell r="R6" t="str">
            <v>合　計</v>
          </cell>
          <cell r="T6" t="str">
            <v>確認用計算式</v>
          </cell>
        </row>
        <row r="7">
          <cell r="D7" t="str">
            <v>ｈａ</v>
          </cell>
          <cell r="F7" t="str">
            <v xml:space="preserve">  400m</v>
          </cell>
          <cell r="G7" t="str">
            <v xml:space="preserve">  500m</v>
          </cell>
          <cell r="H7" t="str">
            <v xml:space="preserve">  600m</v>
          </cell>
          <cell r="J7" t="str">
            <v>　未満</v>
          </cell>
          <cell r="K7" t="str">
            <v xml:space="preserve">  以上</v>
          </cell>
          <cell r="M7" t="str">
            <v>　未満</v>
          </cell>
          <cell r="N7" t="str">
            <v xml:space="preserve">  以上</v>
          </cell>
          <cell r="P7" t="str">
            <v>　未満</v>
          </cell>
          <cell r="Q7" t="str">
            <v xml:space="preserve">  以上</v>
          </cell>
          <cell r="T7" t="str">
            <v>標高計－作付</v>
          </cell>
        </row>
        <row r="9">
          <cell r="C9" t="str">
            <v>1５実績</v>
          </cell>
          <cell r="T9">
            <v>0</v>
          </cell>
        </row>
        <row r="10">
          <cell r="C10" t="str">
            <v>1６計画</v>
          </cell>
          <cell r="T1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21"/>
  <sheetViews>
    <sheetView view="pageBreakPreview" zoomScaleNormal="100" zoomScaleSheetLayoutView="100" workbookViewId="0">
      <selection activeCell="D20" sqref="D20"/>
    </sheetView>
  </sheetViews>
  <sheetFormatPr defaultRowHeight="13.5"/>
  <cols>
    <col min="1" max="5" width="9" style="550"/>
    <col min="6" max="6" width="34.125" style="550" customWidth="1"/>
    <col min="7" max="261" width="9" style="550"/>
    <col min="262" max="262" width="34.125" style="550" customWidth="1"/>
    <col min="263" max="517" width="9" style="550"/>
    <col min="518" max="518" width="34.125" style="550" customWidth="1"/>
    <col min="519" max="773" width="9" style="550"/>
    <col min="774" max="774" width="34.125" style="550" customWidth="1"/>
    <col min="775" max="1029" width="9" style="550"/>
    <col min="1030" max="1030" width="34.125" style="550" customWidth="1"/>
    <col min="1031" max="1285" width="9" style="550"/>
    <col min="1286" max="1286" width="34.125" style="550" customWidth="1"/>
    <col min="1287" max="1541" width="9" style="550"/>
    <col min="1542" max="1542" width="34.125" style="550" customWidth="1"/>
    <col min="1543" max="1797" width="9" style="550"/>
    <col min="1798" max="1798" width="34.125" style="550" customWidth="1"/>
    <col min="1799" max="2053" width="9" style="550"/>
    <col min="2054" max="2054" width="34.125" style="550" customWidth="1"/>
    <col min="2055" max="2309" width="9" style="550"/>
    <col min="2310" max="2310" width="34.125" style="550" customWidth="1"/>
    <col min="2311" max="2565" width="9" style="550"/>
    <col min="2566" max="2566" width="34.125" style="550" customWidth="1"/>
    <col min="2567" max="2821" width="9" style="550"/>
    <col min="2822" max="2822" width="34.125" style="550" customWidth="1"/>
    <col min="2823" max="3077" width="9" style="550"/>
    <col min="3078" max="3078" width="34.125" style="550" customWidth="1"/>
    <col min="3079" max="3333" width="9" style="550"/>
    <col min="3334" max="3334" width="34.125" style="550" customWidth="1"/>
    <col min="3335" max="3589" width="9" style="550"/>
    <col min="3590" max="3590" width="34.125" style="550" customWidth="1"/>
    <col min="3591" max="3845" width="9" style="550"/>
    <col min="3846" max="3846" width="34.125" style="550" customWidth="1"/>
    <col min="3847" max="4101" width="9" style="550"/>
    <col min="4102" max="4102" width="34.125" style="550" customWidth="1"/>
    <col min="4103" max="4357" width="9" style="550"/>
    <col min="4358" max="4358" width="34.125" style="550" customWidth="1"/>
    <col min="4359" max="4613" width="9" style="550"/>
    <col min="4614" max="4614" width="34.125" style="550" customWidth="1"/>
    <col min="4615" max="4869" width="9" style="550"/>
    <col min="4870" max="4870" width="34.125" style="550" customWidth="1"/>
    <col min="4871" max="5125" width="9" style="550"/>
    <col min="5126" max="5126" width="34.125" style="550" customWidth="1"/>
    <col min="5127" max="5381" width="9" style="550"/>
    <col min="5382" max="5382" width="34.125" style="550" customWidth="1"/>
    <col min="5383" max="5637" width="9" style="550"/>
    <col min="5638" max="5638" width="34.125" style="550" customWidth="1"/>
    <col min="5639" max="5893" width="9" style="550"/>
    <col min="5894" max="5894" width="34.125" style="550" customWidth="1"/>
    <col min="5895" max="6149" width="9" style="550"/>
    <col min="6150" max="6150" width="34.125" style="550" customWidth="1"/>
    <col min="6151" max="6405" width="9" style="550"/>
    <col min="6406" max="6406" width="34.125" style="550" customWidth="1"/>
    <col min="6407" max="6661" width="9" style="550"/>
    <col min="6662" max="6662" width="34.125" style="550" customWidth="1"/>
    <col min="6663" max="6917" width="9" style="550"/>
    <col min="6918" max="6918" width="34.125" style="550" customWidth="1"/>
    <col min="6919" max="7173" width="9" style="550"/>
    <col min="7174" max="7174" width="34.125" style="550" customWidth="1"/>
    <col min="7175" max="7429" width="9" style="550"/>
    <col min="7430" max="7430" width="34.125" style="550" customWidth="1"/>
    <col min="7431" max="7685" width="9" style="550"/>
    <col min="7686" max="7686" width="34.125" style="550" customWidth="1"/>
    <col min="7687" max="7941" width="9" style="550"/>
    <col min="7942" max="7942" width="34.125" style="550" customWidth="1"/>
    <col min="7943" max="8197" width="9" style="550"/>
    <col min="8198" max="8198" width="34.125" style="550" customWidth="1"/>
    <col min="8199" max="8453" width="9" style="550"/>
    <col min="8454" max="8454" width="34.125" style="550" customWidth="1"/>
    <col min="8455" max="8709" width="9" style="550"/>
    <col min="8710" max="8710" width="34.125" style="550" customWidth="1"/>
    <col min="8711" max="8965" width="9" style="550"/>
    <col min="8966" max="8966" width="34.125" style="550" customWidth="1"/>
    <col min="8967" max="9221" width="9" style="550"/>
    <col min="9222" max="9222" width="34.125" style="550" customWidth="1"/>
    <col min="9223" max="9477" width="9" style="550"/>
    <col min="9478" max="9478" width="34.125" style="550" customWidth="1"/>
    <col min="9479" max="9733" width="9" style="550"/>
    <col min="9734" max="9734" width="34.125" style="550" customWidth="1"/>
    <col min="9735" max="9989" width="9" style="550"/>
    <col min="9990" max="9990" width="34.125" style="550" customWidth="1"/>
    <col min="9991" max="10245" width="9" style="550"/>
    <col min="10246" max="10246" width="34.125" style="550" customWidth="1"/>
    <col min="10247" max="10501" width="9" style="550"/>
    <col min="10502" max="10502" width="34.125" style="550" customWidth="1"/>
    <col min="10503" max="10757" width="9" style="550"/>
    <col min="10758" max="10758" width="34.125" style="550" customWidth="1"/>
    <col min="10759" max="11013" width="9" style="550"/>
    <col min="11014" max="11014" width="34.125" style="550" customWidth="1"/>
    <col min="11015" max="11269" width="9" style="550"/>
    <col min="11270" max="11270" width="34.125" style="550" customWidth="1"/>
    <col min="11271" max="11525" width="9" style="550"/>
    <col min="11526" max="11526" width="34.125" style="550" customWidth="1"/>
    <col min="11527" max="11781" width="9" style="550"/>
    <col min="11782" max="11782" width="34.125" style="550" customWidth="1"/>
    <col min="11783" max="12037" width="9" style="550"/>
    <col min="12038" max="12038" width="34.125" style="550" customWidth="1"/>
    <col min="12039" max="12293" width="9" style="550"/>
    <col min="12294" max="12294" width="34.125" style="550" customWidth="1"/>
    <col min="12295" max="12549" width="9" style="550"/>
    <col min="12550" max="12550" width="34.125" style="550" customWidth="1"/>
    <col min="12551" max="12805" width="9" style="550"/>
    <col min="12806" max="12806" width="34.125" style="550" customWidth="1"/>
    <col min="12807" max="13061" width="9" style="550"/>
    <col min="13062" max="13062" width="34.125" style="550" customWidth="1"/>
    <col min="13063" max="13317" width="9" style="550"/>
    <col min="13318" max="13318" width="34.125" style="550" customWidth="1"/>
    <col min="13319" max="13573" width="9" style="550"/>
    <col min="13574" max="13574" width="34.125" style="550" customWidth="1"/>
    <col min="13575" max="13829" width="9" style="550"/>
    <col min="13830" max="13830" width="34.125" style="550" customWidth="1"/>
    <col min="13831" max="14085" width="9" style="550"/>
    <col min="14086" max="14086" width="34.125" style="550" customWidth="1"/>
    <col min="14087" max="14341" width="9" style="550"/>
    <col min="14342" max="14342" width="34.125" style="550" customWidth="1"/>
    <col min="14343" max="14597" width="9" style="550"/>
    <col min="14598" max="14598" width="34.125" style="550" customWidth="1"/>
    <col min="14599" max="14853" width="9" style="550"/>
    <col min="14854" max="14854" width="34.125" style="550" customWidth="1"/>
    <col min="14855" max="15109" width="9" style="550"/>
    <col min="15110" max="15110" width="34.125" style="550" customWidth="1"/>
    <col min="15111" max="15365" width="9" style="550"/>
    <col min="15366" max="15366" width="34.125" style="550" customWidth="1"/>
    <col min="15367" max="15621" width="9" style="550"/>
    <col min="15622" max="15622" width="34.125" style="550" customWidth="1"/>
    <col min="15623" max="15877" width="9" style="550"/>
    <col min="15878" max="15878" width="34.125" style="550" customWidth="1"/>
    <col min="15879" max="16133" width="9" style="550"/>
    <col min="16134" max="16134" width="34.125" style="550" customWidth="1"/>
    <col min="16135" max="16384" width="9" style="550"/>
  </cols>
  <sheetData>
    <row r="9" spans="1:9">
      <c r="A9" s="552"/>
      <c r="B9" s="552"/>
      <c r="C9" s="552"/>
      <c r="D9" s="552"/>
      <c r="E9" s="552"/>
      <c r="F9" s="552"/>
      <c r="G9" s="552"/>
      <c r="H9" s="552"/>
      <c r="I9" s="552"/>
    </row>
    <row r="21" spans="1:9" ht="32.25">
      <c r="A21" s="1662" t="s">
        <v>681</v>
      </c>
      <c r="B21" s="1662"/>
      <c r="C21" s="1662"/>
      <c r="D21" s="1662"/>
      <c r="E21" s="1662"/>
      <c r="F21" s="1662"/>
      <c r="G21" s="1662"/>
      <c r="H21" s="551"/>
      <c r="I21" s="551"/>
    </row>
  </sheetData>
  <mergeCells count="1">
    <mergeCell ref="A21:G21"/>
  </mergeCells>
  <phoneticPr fontId="8"/>
  <pageMargins left="0.7" right="0.7" top="0.75" bottom="0.75" header="0.3" footer="0.3"/>
  <pageSetup paperSize="9" orientation="portrait" r:id="rId1"/>
  <rowBreaks count="1" manualBreakCount="1">
    <brk id="3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B93"/>
  <sheetViews>
    <sheetView view="pageBreakPreview" zoomScale="85" zoomScaleNormal="75" zoomScaleSheetLayoutView="85" workbookViewId="0">
      <pane xSplit="3" ySplit="8" topLeftCell="D9" activePane="bottomRight" state="frozen"/>
      <selection activeCell="H31" sqref="H31:H33"/>
      <selection pane="topRight" activeCell="H31" sqref="H31:H33"/>
      <selection pane="bottomLeft" activeCell="H31" sqref="H31:H33"/>
      <selection pane="bottomRight" activeCell="G97" sqref="G97"/>
    </sheetView>
  </sheetViews>
  <sheetFormatPr defaultColWidth="13.375" defaultRowHeight="17.25"/>
  <cols>
    <col min="1" max="1" width="4.5" style="38" bestFit="1" customWidth="1"/>
    <col min="2" max="2" width="1.625" style="38" customWidth="1"/>
    <col min="3" max="3" width="11.375" style="38" customWidth="1"/>
    <col min="4" max="4" width="5.75" style="32" customWidth="1"/>
    <col min="5" max="5" width="5.5" style="32" bestFit="1" customWidth="1"/>
    <col min="6" max="6" width="6.5" style="32" bestFit="1" customWidth="1"/>
    <col min="7" max="7" width="6.5" style="32" customWidth="1"/>
    <col min="8" max="8" width="6.5" style="32" bestFit="1" customWidth="1"/>
    <col min="9" max="9" width="7.5" style="32" bestFit="1" customWidth="1"/>
    <col min="10" max="10" width="6.75" style="32" bestFit="1" customWidth="1"/>
    <col min="11" max="13" width="7.5" style="32" bestFit="1" customWidth="1"/>
    <col min="14" max="16" width="5.5" style="32" bestFit="1" customWidth="1"/>
    <col min="17" max="17" width="7.5" style="32" bestFit="1" customWidth="1"/>
    <col min="18" max="18" width="5.5" style="32" bestFit="1" customWidth="1"/>
    <col min="19" max="19" width="7.5" style="32" bestFit="1" customWidth="1"/>
    <col min="20" max="22" width="5.5" style="32" bestFit="1" customWidth="1"/>
    <col min="23" max="23" width="7.5" style="32" bestFit="1" customWidth="1"/>
    <col min="24" max="24" width="5.5" style="32" bestFit="1" customWidth="1"/>
    <col min="25" max="25" width="7.5" style="32" bestFit="1" customWidth="1"/>
    <col min="26" max="26" width="5.5" style="32" bestFit="1" customWidth="1"/>
    <col min="27" max="27" width="7.5" style="32" bestFit="1" customWidth="1"/>
    <col min="28" max="28" width="3.125" style="32" customWidth="1"/>
    <col min="29" max="16384" width="13.375" style="32"/>
  </cols>
  <sheetData>
    <row r="1" spans="1:28">
      <c r="A1" s="1977" t="s">
        <v>699</v>
      </c>
      <c r="B1" s="1977"/>
      <c r="C1" s="1977"/>
      <c r="D1" s="1977"/>
      <c r="E1" s="1977"/>
      <c r="F1" s="1977"/>
      <c r="G1" s="1977"/>
      <c r="H1" s="1977"/>
      <c r="I1" s="1977"/>
      <c r="J1" s="1977"/>
      <c r="K1" s="1977"/>
      <c r="L1" s="1977"/>
      <c r="M1" s="1977"/>
      <c r="N1" s="30"/>
      <c r="O1" s="30"/>
      <c r="P1" s="30"/>
      <c r="Q1" s="30"/>
      <c r="R1" s="30"/>
      <c r="S1" s="30"/>
      <c r="T1" s="30"/>
      <c r="U1" s="30"/>
      <c r="V1" s="30"/>
      <c r="W1" s="30"/>
      <c r="X1" s="30"/>
      <c r="Y1" s="30"/>
      <c r="Z1" s="30"/>
      <c r="AA1" s="30"/>
      <c r="AB1" s="39"/>
    </row>
    <row r="2" spans="1:28">
      <c r="A2" s="37"/>
      <c r="B2" s="37"/>
      <c r="C2" s="1978" t="s">
        <v>407</v>
      </c>
      <c r="D2" s="1978"/>
      <c r="E2" s="1978"/>
      <c r="F2" s="1978"/>
      <c r="G2" s="30"/>
      <c r="H2" s="30"/>
      <c r="I2" s="30"/>
      <c r="J2" s="30"/>
      <c r="K2" s="1979"/>
      <c r="L2" s="1979"/>
      <c r="M2" s="1979"/>
      <c r="N2" s="30"/>
      <c r="O2" s="30"/>
      <c r="P2" s="30"/>
      <c r="Q2" s="30"/>
      <c r="R2" s="30"/>
      <c r="S2" s="30"/>
      <c r="T2" s="30"/>
      <c r="U2" s="30"/>
      <c r="V2" s="30"/>
      <c r="W2" s="30"/>
      <c r="X2" s="30"/>
      <c r="Y2" s="30"/>
      <c r="Z2" s="30"/>
      <c r="AA2" s="30"/>
      <c r="AB2" s="39"/>
    </row>
    <row r="3" spans="1:28" ht="9" customHeight="1" thickBot="1">
      <c r="A3" s="37"/>
      <c r="B3" s="37"/>
      <c r="C3" s="33"/>
      <c r="D3" s="31"/>
      <c r="E3" s="33"/>
      <c r="F3" s="33"/>
      <c r="G3" s="33"/>
      <c r="H3" s="33"/>
      <c r="I3" s="33"/>
      <c r="J3" s="33"/>
      <c r="K3" s="33"/>
      <c r="L3" s="33"/>
      <c r="M3" s="33"/>
      <c r="N3" s="33"/>
      <c r="O3" s="33"/>
      <c r="P3" s="33"/>
      <c r="Q3" s="33"/>
      <c r="R3" s="33"/>
      <c r="S3" s="33"/>
      <c r="T3" s="33"/>
      <c r="U3" s="33"/>
      <c r="V3" s="33"/>
      <c r="W3" s="33"/>
      <c r="X3" s="33"/>
      <c r="Y3" s="33"/>
      <c r="Z3" s="33"/>
      <c r="AA3" s="33"/>
      <c r="AB3" s="39"/>
    </row>
    <row r="4" spans="1:28" ht="15" customHeight="1">
      <c r="A4" s="1998" t="s">
        <v>87</v>
      </c>
      <c r="B4" s="1999"/>
      <c r="C4" s="2000"/>
      <c r="D4" s="524"/>
      <c r="E4" s="525"/>
      <c r="F4" s="525"/>
      <c r="G4" s="525"/>
      <c r="H4" s="525"/>
      <c r="I4" s="524"/>
      <c r="J4" s="525"/>
      <c r="K4" s="525"/>
      <c r="L4" s="525"/>
      <c r="M4" s="526"/>
      <c r="N4" s="1987" t="s">
        <v>23</v>
      </c>
      <c r="O4" s="1955"/>
      <c r="P4" s="1955"/>
      <c r="Q4" s="1955"/>
      <c r="R4" s="1955"/>
      <c r="S4" s="1955"/>
      <c r="T4" s="1955"/>
      <c r="U4" s="1988"/>
      <c r="V4" s="1954" t="s">
        <v>24</v>
      </c>
      <c r="W4" s="1955"/>
      <c r="X4" s="1955"/>
      <c r="Y4" s="1955"/>
      <c r="Z4" s="1955"/>
      <c r="AA4" s="1956"/>
      <c r="AB4" s="70"/>
    </row>
    <row r="5" spans="1:28" ht="15" customHeight="1">
      <c r="A5" s="2001"/>
      <c r="B5" s="2002"/>
      <c r="C5" s="2003"/>
      <c r="D5" s="1960" t="s">
        <v>25</v>
      </c>
      <c r="E5" s="1961"/>
      <c r="F5" s="1961"/>
      <c r="G5" s="1961"/>
      <c r="H5" s="1962"/>
      <c r="I5" s="1960" t="s">
        <v>190</v>
      </c>
      <c r="J5" s="1961"/>
      <c r="K5" s="1961"/>
      <c r="L5" s="1961"/>
      <c r="M5" s="1963"/>
      <c r="N5" s="1996" t="s">
        <v>229</v>
      </c>
      <c r="O5" s="1997"/>
      <c r="P5" s="1966" t="s">
        <v>230</v>
      </c>
      <c r="Q5" s="1967"/>
      <c r="R5" s="1966" t="s">
        <v>231</v>
      </c>
      <c r="S5" s="1967"/>
      <c r="T5" s="1966" t="s">
        <v>232</v>
      </c>
      <c r="U5" s="1967"/>
      <c r="V5" s="1966" t="s">
        <v>195</v>
      </c>
      <c r="W5" s="1967"/>
      <c r="X5" s="1966" t="s">
        <v>233</v>
      </c>
      <c r="Y5" s="1967"/>
      <c r="Z5" s="1966" t="s">
        <v>234</v>
      </c>
      <c r="AA5" s="1968"/>
      <c r="AB5" s="70"/>
    </row>
    <row r="6" spans="1:28" ht="15" customHeight="1">
      <c r="A6" s="2001"/>
      <c r="B6" s="2002"/>
      <c r="C6" s="2003"/>
      <c r="D6" s="72"/>
      <c r="E6" s="73"/>
      <c r="F6" s="73"/>
      <c r="G6" s="73"/>
      <c r="H6" s="74"/>
      <c r="I6" s="72"/>
      <c r="J6" s="73"/>
      <c r="K6" s="73"/>
      <c r="L6" s="73"/>
      <c r="M6" s="384"/>
      <c r="N6" s="385"/>
      <c r="O6" s="72"/>
      <c r="P6" s="75"/>
      <c r="Q6" s="74"/>
      <c r="R6" s="75"/>
      <c r="S6" s="74"/>
      <c r="T6" s="75"/>
      <c r="U6" s="74"/>
      <c r="V6" s="72"/>
      <c r="W6" s="72"/>
      <c r="X6" s="72"/>
      <c r="Y6" s="72"/>
      <c r="Z6" s="72"/>
      <c r="AA6" s="142"/>
      <c r="AB6" s="70"/>
    </row>
    <row r="7" spans="1:28" ht="15" customHeight="1">
      <c r="A7" s="2001"/>
      <c r="B7" s="2002"/>
      <c r="C7" s="2003"/>
      <c r="D7" s="72"/>
      <c r="E7" s="76" t="s">
        <v>27</v>
      </c>
      <c r="F7" s="72" t="s">
        <v>416</v>
      </c>
      <c r="G7" s="77" t="s">
        <v>236</v>
      </c>
      <c r="H7" s="76" t="s">
        <v>191</v>
      </c>
      <c r="I7" s="72"/>
      <c r="J7" s="76" t="s">
        <v>27</v>
      </c>
      <c r="K7" s="72" t="s">
        <v>235</v>
      </c>
      <c r="L7" s="77" t="s">
        <v>236</v>
      </c>
      <c r="M7" s="120" t="s">
        <v>191</v>
      </c>
      <c r="N7" s="386" t="s">
        <v>192</v>
      </c>
      <c r="O7" s="76" t="s">
        <v>194</v>
      </c>
      <c r="P7" s="34" t="s">
        <v>192</v>
      </c>
      <c r="Q7" s="34" t="s">
        <v>194</v>
      </c>
      <c r="R7" s="34" t="s">
        <v>192</v>
      </c>
      <c r="S7" s="34" t="s">
        <v>194</v>
      </c>
      <c r="T7" s="34" t="s">
        <v>192</v>
      </c>
      <c r="U7" s="34" t="s">
        <v>194</v>
      </c>
      <c r="V7" s="34" t="s">
        <v>192</v>
      </c>
      <c r="W7" s="34" t="s">
        <v>194</v>
      </c>
      <c r="X7" s="34" t="s">
        <v>192</v>
      </c>
      <c r="Y7" s="34" t="s">
        <v>194</v>
      </c>
      <c r="Z7" s="76" t="s">
        <v>192</v>
      </c>
      <c r="AA7" s="143" t="s">
        <v>194</v>
      </c>
      <c r="AB7" s="70"/>
    </row>
    <row r="8" spans="1:28" ht="15" customHeight="1" thickBot="1">
      <c r="A8" s="2001"/>
      <c r="B8" s="2002"/>
      <c r="C8" s="2003"/>
      <c r="D8" s="78"/>
      <c r="E8" s="79" t="s">
        <v>237</v>
      </c>
      <c r="F8" s="80" t="s">
        <v>417</v>
      </c>
      <c r="G8" s="80" t="s">
        <v>238</v>
      </c>
      <c r="H8" s="79" t="s">
        <v>20</v>
      </c>
      <c r="I8" s="78"/>
      <c r="J8" s="79" t="s">
        <v>237</v>
      </c>
      <c r="K8" s="80" t="s">
        <v>417</v>
      </c>
      <c r="L8" s="80" t="s">
        <v>238</v>
      </c>
      <c r="M8" s="121" t="s">
        <v>20</v>
      </c>
      <c r="N8" s="387" t="s">
        <v>193</v>
      </c>
      <c r="O8" s="79" t="s">
        <v>239</v>
      </c>
      <c r="P8" s="81" t="s">
        <v>193</v>
      </c>
      <c r="Q8" s="81" t="s">
        <v>239</v>
      </c>
      <c r="R8" s="81" t="s">
        <v>193</v>
      </c>
      <c r="S8" s="81" t="s">
        <v>239</v>
      </c>
      <c r="T8" s="81" t="s">
        <v>193</v>
      </c>
      <c r="U8" s="81" t="s">
        <v>239</v>
      </c>
      <c r="V8" s="81" t="s">
        <v>193</v>
      </c>
      <c r="W8" s="81" t="s">
        <v>239</v>
      </c>
      <c r="X8" s="81" t="s">
        <v>193</v>
      </c>
      <c r="Y8" s="81" t="s">
        <v>239</v>
      </c>
      <c r="Z8" s="79" t="s">
        <v>193</v>
      </c>
      <c r="AA8" s="143" t="s">
        <v>239</v>
      </c>
      <c r="AB8" s="70"/>
    </row>
    <row r="9" spans="1:28" s="82" customFormat="1" ht="16.5" customHeight="1" thickBot="1">
      <c r="A9" s="2004" t="s">
        <v>350</v>
      </c>
      <c r="B9" s="2005"/>
      <c r="C9" s="2006"/>
      <c r="D9" s="1014" t="s">
        <v>715</v>
      </c>
      <c r="E9" s="1015" t="s">
        <v>716</v>
      </c>
      <c r="F9" s="1014">
        <f t="shared" ref="F9:AA9" si="0">SUM(F10:F12)</f>
        <v>11</v>
      </c>
      <c r="G9" s="1015">
        <f t="shared" si="0"/>
        <v>17</v>
      </c>
      <c r="H9" s="1015">
        <f t="shared" si="0"/>
        <v>9</v>
      </c>
      <c r="I9" s="1014">
        <f t="shared" si="0"/>
        <v>6362.835</v>
      </c>
      <c r="J9" s="1015">
        <f t="shared" si="0"/>
        <v>1004.98</v>
      </c>
      <c r="K9" s="1014">
        <f t="shared" si="0"/>
        <v>560.31999999999994</v>
      </c>
      <c r="L9" s="1014">
        <f t="shared" si="0"/>
        <v>2419.5349999999999</v>
      </c>
      <c r="M9" s="1016">
        <f t="shared" si="0"/>
        <v>2378</v>
      </c>
      <c r="N9" s="1017">
        <f t="shared" si="0"/>
        <v>0</v>
      </c>
      <c r="O9" s="1014">
        <f t="shared" si="0"/>
        <v>0</v>
      </c>
      <c r="P9" s="1015">
        <f t="shared" si="0"/>
        <v>61</v>
      </c>
      <c r="Q9" s="1014">
        <f t="shared" si="0"/>
        <v>5491</v>
      </c>
      <c r="R9" s="1014">
        <f t="shared" si="0"/>
        <v>17</v>
      </c>
      <c r="S9" s="1018">
        <f t="shared" si="0"/>
        <v>957.1</v>
      </c>
      <c r="T9" s="1018">
        <f t="shared" si="0"/>
        <v>2</v>
      </c>
      <c r="U9" s="1018">
        <f>SUM(U10:U12)</f>
        <v>41</v>
      </c>
      <c r="V9" s="1018">
        <f t="shared" si="0"/>
        <v>26</v>
      </c>
      <c r="W9" s="1019">
        <f t="shared" si="0"/>
        <v>1257.18</v>
      </c>
      <c r="X9" s="1019">
        <f t="shared" si="0"/>
        <v>19</v>
      </c>
      <c r="Y9" s="1019">
        <f t="shared" si="0"/>
        <v>2006.98</v>
      </c>
      <c r="Z9" s="1019">
        <f t="shared" si="0"/>
        <v>65</v>
      </c>
      <c r="AA9" s="1020">
        <f t="shared" si="0"/>
        <v>3234.7750000000001</v>
      </c>
      <c r="AB9" s="84"/>
    </row>
    <row r="10" spans="1:28" s="82" customFormat="1" ht="16.5" customHeight="1">
      <c r="A10" s="1972" t="s">
        <v>91</v>
      </c>
      <c r="B10" s="1973"/>
      <c r="C10" s="1974"/>
      <c r="D10" s="1021">
        <f>SUM(D13:D15)</f>
        <v>49</v>
      </c>
      <c r="E10" s="1022">
        <f t="shared" ref="E10:L10" si="1">SUM(E13:E15)</f>
        <v>25</v>
      </c>
      <c r="F10" s="1021">
        <f t="shared" si="1"/>
        <v>7</v>
      </c>
      <c r="G10" s="1022">
        <f t="shared" si="1"/>
        <v>14</v>
      </c>
      <c r="H10" s="1022">
        <f t="shared" si="1"/>
        <v>3</v>
      </c>
      <c r="I10" s="1021">
        <f t="shared" si="1"/>
        <v>3681.835</v>
      </c>
      <c r="J10" s="1022">
        <f t="shared" si="1"/>
        <v>672.98</v>
      </c>
      <c r="K10" s="1021">
        <f t="shared" si="1"/>
        <v>428.32</v>
      </c>
      <c r="L10" s="1021">
        <f t="shared" si="1"/>
        <v>1938.5349999999999</v>
      </c>
      <c r="M10" s="1023">
        <f t="shared" ref="M10:AA10" si="2">SUM(M13:M15)</f>
        <v>642</v>
      </c>
      <c r="N10" s="1024">
        <f t="shared" si="2"/>
        <v>0</v>
      </c>
      <c r="O10" s="1021">
        <f t="shared" si="2"/>
        <v>0</v>
      </c>
      <c r="P10" s="1022">
        <f t="shared" si="2"/>
        <v>48</v>
      </c>
      <c r="Q10" s="1021">
        <f t="shared" si="2"/>
        <v>3692</v>
      </c>
      <c r="R10" s="1025">
        <f t="shared" si="2"/>
        <v>0</v>
      </c>
      <c r="S10" s="1021">
        <f t="shared" si="2"/>
        <v>0</v>
      </c>
      <c r="T10" s="1021">
        <f t="shared" si="2"/>
        <v>0</v>
      </c>
      <c r="U10" s="1021">
        <f t="shared" si="2"/>
        <v>0</v>
      </c>
      <c r="V10" s="1022">
        <f t="shared" si="2"/>
        <v>18</v>
      </c>
      <c r="W10" s="1022">
        <f t="shared" si="2"/>
        <v>811.18000000000006</v>
      </c>
      <c r="X10" s="1022">
        <f t="shared" si="2"/>
        <v>15</v>
      </c>
      <c r="Y10" s="1022">
        <f>SUM(Y13:Y15)</f>
        <v>796.98</v>
      </c>
      <c r="Z10" s="1022">
        <f t="shared" si="2"/>
        <v>41</v>
      </c>
      <c r="AA10" s="1026">
        <f t="shared" si="2"/>
        <v>2093.6750000000002</v>
      </c>
      <c r="AB10" s="84"/>
    </row>
    <row r="11" spans="1:28" s="82" customFormat="1" ht="16.5" customHeight="1">
      <c r="A11" s="1982" t="s">
        <v>351</v>
      </c>
      <c r="B11" s="1983"/>
      <c r="C11" s="1984"/>
      <c r="D11" s="1027">
        <f>SUM(D16:D17)</f>
        <v>19</v>
      </c>
      <c r="E11" s="1028">
        <f t="shared" ref="E11:L11" si="3">SUM(E16:E17)</f>
        <v>12</v>
      </c>
      <c r="F11" s="1027">
        <f t="shared" si="3"/>
        <v>4</v>
      </c>
      <c r="G11" s="1028">
        <f t="shared" si="3"/>
        <v>1</v>
      </c>
      <c r="H11" s="1028">
        <f t="shared" si="3"/>
        <v>2</v>
      </c>
      <c r="I11" s="1027">
        <f t="shared" si="3"/>
        <v>1000</v>
      </c>
      <c r="J11" s="1028">
        <f t="shared" si="3"/>
        <v>247</v>
      </c>
      <c r="K11" s="1027">
        <f t="shared" si="3"/>
        <v>132</v>
      </c>
      <c r="L11" s="1027">
        <f t="shared" si="3"/>
        <v>142</v>
      </c>
      <c r="M11" s="1029">
        <f t="shared" ref="M11:AA11" si="4">SUM(M16:M17)</f>
        <v>479</v>
      </c>
      <c r="N11" s="1030">
        <f t="shared" si="4"/>
        <v>0</v>
      </c>
      <c r="O11" s="1027">
        <f t="shared" si="4"/>
        <v>0</v>
      </c>
      <c r="P11" s="1028">
        <f t="shared" si="4"/>
        <v>3</v>
      </c>
      <c r="Q11" s="1027">
        <f t="shared" si="4"/>
        <v>127</v>
      </c>
      <c r="R11" s="1027">
        <f t="shared" si="4"/>
        <v>17</v>
      </c>
      <c r="S11" s="1027">
        <f t="shared" si="4"/>
        <v>957.1</v>
      </c>
      <c r="T11" s="1028">
        <f t="shared" si="4"/>
        <v>1</v>
      </c>
      <c r="U11" s="1028">
        <f t="shared" si="4"/>
        <v>31</v>
      </c>
      <c r="V11" s="1028">
        <f t="shared" si="4"/>
        <v>6</v>
      </c>
      <c r="W11" s="1028">
        <f t="shared" si="4"/>
        <v>275</v>
      </c>
      <c r="X11" s="1028">
        <f t="shared" si="4"/>
        <v>0</v>
      </c>
      <c r="Y11" s="1028">
        <f t="shared" si="4"/>
        <v>0</v>
      </c>
      <c r="Z11" s="1028">
        <f t="shared" si="4"/>
        <v>17</v>
      </c>
      <c r="AA11" s="1031">
        <f t="shared" si="4"/>
        <v>840.1</v>
      </c>
      <c r="AB11" s="84"/>
    </row>
    <row r="12" spans="1:28" s="82" customFormat="1" ht="16.5" customHeight="1" thickBot="1">
      <c r="A12" s="1993" t="s">
        <v>94</v>
      </c>
      <c r="B12" s="1994"/>
      <c r="C12" s="1995"/>
      <c r="D12" s="1008" t="s">
        <v>712</v>
      </c>
      <c r="E12" s="1008" t="s">
        <v>713</v>
      </c>
      <c r="F12" s="1008">
        <f>SUM(F18:F19)</f>
        <v>0</v>
      </c>
      <c r="G12" s="1032">
        <f t="shared" ref="G12:L12" si="5">SUM(G18:G19)</f>
        <v>2</v>
      </c>
      <c r="H12" s="1032">
        <f t="shared" si="5"/>
        <v>4</v>
      </c>
      <c r="I12" s="1008">
        <f t="shared" si="5"/>
        <v>1681</v>
      </c>
      <c r="J12" s="1008">
        <f t="shared" si="5"/>
        <v>85</v>
      </c>
      <c r="K12" s="1008">
        <f t="shared" si="5"/>
        <v>0</v>
      </c>
      <c r="L12" s="1008">
        <f t="shared" si="5"/>
        <v>339</v>
      </c>
      <c r="M12" s="1033">
        <f t="shared" ref="M12:AA12" si="6">SUM(M18:M19)</f>
        <v>1257</v>
      </c>
      <c r="N12" s="1034">
        <f t="shared" si="6"/>
        <v>0</v>
      </c>
      <c r="O12" s="1008">
        <f t="shared" si="6"/>
        <v>0</v>
      </c>
      <c r="P12" s="1032">
        <f t="shared" si="6"/>
        <v>10</v>
      </c>
      <c r="Q12" s="1008">
        <f t="shared" si="6"/>
        <v>1672</v>
      </c>
      <c r="R12" s="1008">
        <f t="shared" si="6"/>
        <v>0</v>
      </c>
      <c r="S12" s="1008">
        <f t="shared" si="6"/>
        <v>0</v>
      </c>
      <c r="T12" s="1008">
        <f>SUM(T18:T19)</f>
        <v>1</v>
      </c>
      <c r="U12" s="1008">
        <f>SUM(U18:U19)</f>
        <v>10</v>
      </c>
      <c r="V12" s="1032">
        <f t="shared" si="6"/>
        <v>2</v>
      </c>
      <c r="W12" s="1032">
        <f t="shared" si="6"/>
        <v>171</v>
      </c>
      <c r="X12" s="1032">
        <f t="shared" si="6"/>
        <v>4</v>
      </c>
      <c r="Y12" s="1032">
        <f t="shared" si="6"/>
        <v>1210</v>
      </c>
      <c r="Z12" s="1032">
        <f t="shared" si="6"/>
        <v>7</v>
      </c>
      <c r="AA12" s="1035">
        <f t="shared" si="6"/>
        <v>301</v>
      </c>
      <c r="AB12" s="84"/>
    </row>
    <row r="13" spans="1:28" s="194" customFormat="1" ht="16.5" customHeight="1">
      <c r="A13" s="1989" t="s">
        <v>101</v>
      </c>
      <c r="B13" s="1722" t="s">
        <v>352</v>
      </c>
      <c r="C13" s="1723"/>
      <c r="D13" s="1009">
        <f t="shared" ref="D13:O13" si="7">SUM(D22,D26,D30)</f>
        <v>26</v>
      </c>
      <c r="E13" s="1010">
        <f t="shared" si="7"/>
        <v>11</v>
      </c>
      <c r="F13" s="1009">
        <f t="shared" si="7"/>
        <v>3</v>
      </c>
      <c r="G13" s="1010">
        <f t="shared" si="7"/>
        <v>10</v>
      </c>
      <c r="H13" s="1010">
        <f t="shared" si="7"/>
        <v>2</v>
      </c>
      <c r="I13" s="1009">
        <f>SUM(I22,I26,I30)</f>
        <v>2211.835</v>
      </c>
      <c r="J13" s="1010">
        <f t="shared" si="7"/>
        <v>239.98</v>
      </c>
      <c r="K13" s="1009">
        <f t="shared" si="7"/>
        <v>186.32</v>
      </c>
      <c r="L13" s="1036">
        <f t="shared" si="7"/>
        <v>1403.5349999999999</v>
      </c>
      <c r="M13" s="1037">
        <f t="shared" si="7"/>
        <v>382</v>
      </c>
      <c r="N13" s="1038">
        <f t="shared" si="7"/>
        <v>0</v>
      </c>
      <c r="O13" s="1036">
        <f t="shared" si="7"/>
        <v>0</v>
      </c>
      <c r="P13" s="1039">
        <f t="shared" ref="P13:U13" si="8">SUM(P22,P26,P30)</f>
        <v>25</v>
      </c>
      <c r="Q13" s="1036">
        <f t="shared" si="8"/>
        <v>2212</v>
      </c>
      <c r="R13" s="1036">
        <f t="shared" si="8"/>
        <v>0</v>
      </c>
      <c r="S13" s="1036">
        <f t="shared" si="8"/>
        <v>0</v>
      </c>
      <c r="T13" s="1036">
        <f t="shared" si="8"/>
        <v>0</v>
      </c>
      <c r="U13" s="1036">
        <f t="shared" si="8"/>
        <v>0</v>
      </c>
      <c r="V13" s="1039">
        <f t="shared" ref="V13:AA13" si="9">SUM(V22,V26,V30)</f>
        <v>13</v>
      </c>
      <c r="W13" s="1039">
        <f t="shared" si="9"/>
        <v>660.18000000000006</v>
      </c>
      <c r="X13" s="1039">
        <f t="shared" si="9"/>
        <v>11</v>
      </c>
      <c r="Y13" s="1039">
        <f t="shared" si="9"/>
        <v>570.98</v>
      </c>
      <c r="Z13" s="1039">
        <f t="shared" si="9"/>
        <v>23</v>
      </c>
      <c r="AA13" s="1040">
        <f t="shared" si="9"/>
        <v>931.67499999999995</v>
      </c>
      <c r="AB13" s="193"/>
    </row>
    <row r="14" spans="1:28" s="82" customFormat="1" ht="16.5" customHeight="1">
      <c r="A14" s="1990"/>
      <c r="B14" s="1992" t="s">
        <v>353</v>
      </c>
      <c r="C14" s="1983"/>
      <c r="D14" s="1011">
        <f>SUM(D31,D35,D44)</f>
        <v>18</v>
      </c>
      <c r="E14" s="1011">
        <f t="shared" ref="E14:W14" si="10">SUM(E31,E35,E44)</f>
        <v>13</v>
      </c>
      <c r="F14" s="1011">
        <f t="shared" si="10"/>
        <v>1</v>
      </c>
      <c r="G14" s="1011">
        <f t="shared" si="10"/>
        <v>3</v>
      </c>
      <c r="H14" s="1011">
        <f t="shared" si="10"/>
        <v>1</v>
      </c>
      <c r="I14" s="1011">
        <f t="shared" si="10"/>
        <v>1182</v>
      </c>
      <c r="J14" s="1011">
        <f t="shared" si="10"/>
        <v>425</v>
      </c>
      <c r="K14" s="1011">
        <f t="shared" si="10"/>
        <v>65</v>
      </c>
      <c r="L14" s="1041">
        <f t="shared" si="10"/>
        <v>432</v>
      </c>
      <c r="M14" s="1029">
        <f t="shared" si="10"/>
        <v>260</v>
      </c>
      <c r="N14" s="1030">
        <f t="shared" si="10"/>
        <v>0</v>
      </c>
      <c r="O14" s="1027">
        <f t="shared" si="10"/>
        <v>0</v>
      </c>
      <c r="P14" s="1028">
        <f t="shared" si="10"/>
        <v>18</v>
      </c>
      <c r="Q14" s="1027">
        <f t="shared" si="10"/>
        <v>1192</v>
      </c>
      <c r="R14" s="1029">
        <f t="shared" si="10"/>
        <v>0</v>
      </c>
      <c r="S14" s="1042">
        <f t="shared" si="10"/>
        <v>0</v>
      </c>
      <c r="T14" s="1042">
        <f t="shared" si="10"/>
        <v>0</v>
      </c>
      <c r="U14" s="1042">
        <f t="shared" si="10"/>
        <v>0</v>
      </c>
      <c r="V14" s="1043">
        <f t="shared" si="10"/>
        <v>4</v>
      </c>
      <c r="W14" s="1028">
        <f t="shared" si="10"/>
        <v>89</v>
      </c>
      <c r="X14" s="1029">
        <f>SUM(X31,X35,X44)</f>
        <v>0</v>
      </c>
      <c r="Y14" s="1029">
        <f>SUM(Y31,Y35,Y44)</f>
        <v>0</v>
      </c>
      <c r="Z14" s="1043">
        <f>SUM(Z31,Z35,Z44)</f>
        <v>18</v>
      </c>
      <c r="AA14" s="1031">
        <f>SUM(AA31,AA35,AA44)</f>
        <v>1162</v>
      </c>
      <c r="AB14" s="84"/>
    </row>
    <row r="15" spans="1:28" s="82" customFormat="1" ht="16.5" customHeight="1">
      <c r="A15" s="1990"/>
      <c r="B15" s="1992" t="s">
        <v>354</v>
      </c>
      <c r="C15" s="1983"/>
      <c r="D15" s="1011">
        <f t="shared" ref="D15:U15" si="11">SUM(D54)</f>
        <v>5</v>
      </c>
      <c r="E15" s="1011">
        <f t="shared" si="11"/>
        <v>1</v>
      </c>
      <c r="F15" s="1011">
        <f t="shared" si="11"/>
        <v>3</v>
      </c>
      <c r="G15" s="1011">
        <f t="shared" si="11"/>
        <v>1</v>
      </c>
      <c r="H15" s="1011">
        <f t="shared" si="11"/>
        <v>0</v>
      </c>
      <c r="I15" s="1011">
        <f t="shared" si="11"/>
        <v>288</v>
      </c>
      <c r="J15" s="1011">
        <f t="shared" si="11"/>
        <v>8</v>
      </c>
      <c r="K15" s="1011">
        <f t="shared" si="11"/>
        <v>177</v>
      </c>
      <c r="L15" s="1041">
        <f t="shared" si="11"/>
        <v>103</v>
      </c>
      <c r="M15" s="1029">
        <f t="shared" si="11"/>
        <v>0</v>
      </c>
      <c r="N15" s="1030">
        <f t="shared" si="11"/>
        <v>0</v>
      </c>
      <c r="O15" s="1027">
        <f t="shared" si="11"/>
        <v>0</v>
      </c>
      <c r="P15" s="1028">
        <f t="shared" si="11"/>
        <v>5</v>
      </c>
      <c r="Q15" s="1027">
        <f t="shared" si="11"/>
        <v>288</v>
      </c>
      <c r="R15" s="1029">
        <f t="shared" si="11"/>
        <v>0</v>
      </c>
      <c r="S15" s="1042">
        <f t="shared" si="11"/>
        <v>0</v>
      </c>
      <c r="T15" s="1042">
        <f t="shared" si="11"/>
        <v>0</v>
      </c>
      <c r="U15" s="1042">
        <f t="shared" si="11"/>
        <v>0</v>
      </c>
      <c r="V15" s="1043">
        <f t="shared" ref="V15:AA15" si="12">SUM(V54)</f>
        <v>1</v>
      </c>
      <c r="W15" s="1028">
        <f t="shared" si="12"/>
        <v>62</v>
      </c>
      <c r="X15" s="1029">
        <f t="shared" si="12"/>
        <v>4</v>
      </c>
      <c r="Y15" s="1042">
        <f t="shared" si="12"/>
        <v>226</v>
      </c>
      <c r="Z15" s="1043">
        <f t="shared" si="12"/>
        <v>0</v>
      </c>
      <c r="AA15" s="1031">
        <f t="shared" si="12"/>
        <v>0</v>
      </c>
      <c r="AB15" s="84"/>
    </row>
    <row r="16" spans="1:28" s="82" customFormat="1" ht="16.5" customHeight="1">
      <c r="A16" s="1990"/>
      <c r="B16" s="1992" t="s">
        <v>351</v>
      </c>
      <c r="C16" s="1983"/>
      <c r="D16" s="1011">
        <f t="shared" ref="D16:AA16" si="13">SUM(D58,D62,D70)</f>
        <v>13</v>
      </c>
      <c r="E16" s="1011">
        <f t="shared" si="13"/>
        <v>9</v>
      </c>
      <c r="F16" s="1011">
        <f t="shared" si="13"/>
        <v>3</v>
      </c>
      <c r="G16" s="1011">
        <f t="shared" si="13"/>
        <v>0</v>
      </c>
      <c r="H16" s="1011">
        <f t="shared" si="13"/>
        <v>1</v>
      </c>
      <c r="I16" s="1011">
        <f t="shared" si="13"/>
        <v>478</v>
      </c>
      <c r="J16" s="1011">
        <f t="shared" si="13"/>
        <v>163</v>
      </c>
      <c r="K16" s="1011">
        <f t="shared" si="13"/>
        <v>51</v>
      </c>
      <c r="L16" s="1041">
        <f t="shared" si="13"/>
        <v>0</v>
      </c>
      <c r="M16" s="1029">
        <f t="shared" si="13"/>
        <v>264</v>
      </c>
      <c r="N16" s="1030">
        <f t="shared" si="13"/>
        <v>0</v>
      </c>
      <c r="O16" s="1027">
        <f t="shared" si="13"/>
        <v>0</v>
      </c>
      <c r="P16" s="1028">
        <f t="shared" si="13"/>
        <v>0</v>
      </c>
      <c r="Q16" s="1027">
        <f t="shared" si="13"/>
        <v>0</v>
      </c>
      <c r="R16" s="1029">
        <f t="shared" si="13"/>
        <v>13</v>
      </c>
      <c r="S16" s="1042">
        <f t="shared" si="13"/>
        <v>593.1</v>
      </c>
      <c r="T16" s="1042">
        <f t="shared" si="13"/>
        <v>0</v>
      </c>
      <c r="U16" s="1042">
        <f t="shared" si="13"/>
        <v>0</v>
      </c>
      <c r="V16" s="1043">
        <f t="shared" si="13"/>
        <v>2</v>
      </c>
      <c r="W16" s="1028">
        <f t="shared" si="13"/>
        <v>136</v>
      </c>
      <c r="X16" s="1029">
        <f t="shared" si="13"/>
        <v>0</v>
      </c>
      <c r="Y16" s="1042">
        <f t="shared" si="13"/>
        <v>0</v>
      </c>
      <c r="Z16" s="1043">
        <f t="shared" si="13"/>
        <v>12</v>
      </c>
      <c r="AA16" s="1031">
        <f t="shared" si="13"/>
        <v>457.1</v>
      </c>
      <c r="AB16" s="84"/>
    </row>
    <row r="17" spans="1:28" s="82" customFormat="1" ht="16.5" customHeight="1">
      <c r="A17" s="1990"/>
      <c r="B17" s="1694" t="s">
        <v>99</v>
      </c>
      <c r="C17" s="1706"/>
      <c r="D17" s="1044">
        <f>SUM(D74)</f>
        <v>6</v>
      </c>
      <c r="E17" s="1044">
        <f>SUM(E74)</f>
        <v>3</v>
      </c>
      <c r="F17" s="1044">
        <f t="shared" ref="F17:Y17" si="14">SUM(F74)</f>
        <v>1</v>
      </c>
      <c r="G17" s="1044">
        <f t="shared" si="14"/>
        <v>1</v>
      </c>
      <c r="H17" s="1044">
        <f t="shared" si="14"/>
        <v>1</v>
      </c>
      <c r="I17" s="1044">
        <f t="shared" si="14"/>
        <v>522</v>
      </c>
      <c r="J17" s="1044">
        <f t="shared" si="14"/>
        <v>84</v>
      </c>
      <c r="K17" s="1044">
        <f t="shared" si="14"/>
        <v>81</v>
      </c>
      <c r="L17" s="1045">
        <f t="shared" si="14"/>
        <v>142</v>
      </c>
      <c r="M17" s="1046">
        <f t="shared" si="14"/>
        <v>215</v>
      </c>
      <c r="N17" s="1047">
        <f t="shared" si="14"/>
        <v>0</v>
      </c>
      <c r="O17" s="1048">
        <f t="shared" si="14"/>
        <v>0</v>
      </c>
      <c r="P17" s="1048">
        <f t="shared" si="14"/>
        <v>3</v>
      </c>
      <c r="Q17" s="1048">
        <f t="shared" si="14"/>
        <v>127</v>
      </c>
      <c r="R17" s="1046">
        <f t="shared" si="14"/>
        <v>4</v>
      </c>
      <c r="S17" s="1049">
        <f t="shared" si="14"/>
        <v>364</v>
      </c>
      <c r="T17" s="1049">
        <f t="shared" si="14"/>
        <v>1</v>
      </c>
      <c r="U17" s="1049">
        <f t="shared" si="14"/>
        <v>31</v>
      </c>
      <c r="V17" s="1049">
        <f t="shared" si="14"/>
        <v>4</v>
      </c>
      <c r="W17" s="1050">
        <f t="shared" si="14"/>
        <v>139</v>
      </c>
      <c r="X17" s="1046">
        <f t="shared" si="14"/>
        <v>0</v>
      </c>
      <c r="Y17" s="1045">
        <f t="shared" si="14"/>
        <v>0</v>
      </c>
      <c r="Z17" s="1051">
        <f>SUM(Z74)</f>
        <v>5</v>
      </c>
      <c r="AA17" s="1052">
        <f>SUM(AA74)</f>
        <v>383</v>
      </c>
      <c r="AB17" s="84"/>
    </row>
    <row r="18" spans="1:28" s="82" customFormat="1" ht="16.5" customHeight="1">
      <c r="A18" s="1990"/>
      <c r="B18" s="1992" t="s">
        <v>355</v>
      </c>
      <c r="C18" s="1983"/>
      <c r="D18" s="1011" t="s">
        <v>714</v>
      </c>
      <c r="E18" s="1011" t="s">
        <v>713</v>
      </c>
      <c r="F18" s="1011">
        <f t="shared" ref="F18:I18" si="15">SUM(F79,F88)</f>
        <v>0</v>
      </c>
      <c r="G18" s="1011">
        <f t="shared" si="15"/>
        <v>1</v>
      </c>
      <c r="H18" s="1011">
        <f t="shared" si="15"/>
        <v>1</v>
      </c>
      <c r="I18" s="1011">
        <f t="shared" si="15"/>
        <v>462</v>
      </c>
      <c r="J18" s="1011">
        <f t="shared" ref="J18:AA18" si="16">SUM(J79,J88)</f>
        <v>85</v>
      </c>
      <c r="K18" s="1011">
        <f t="shared" si="16"/>
        <v>0</v>
      </c>
      <c r="L18" s="1041">
        <f t="shared" si="16"/>
        <v>167</v>
      </c>
      <c r="M18" s="1029">
        <f t="shared" si="16"/>
        <v>210</v>
      </c>
      <c r="N18" s="1030">
        <f t="shared" si="16"/>
        <v>0</v>
      </c>
      <c r="O18" s="1027">
        <f t="shared" si="16"/>
        <v>0</v>
      </c>
      <c r="P18" s="1028">
        <f t="shared" si="16"/>
        <v>6</v>
      </c>
      <c r="Q18" s="1027">
        <f t="shared" si="16"/>
        <v>462</v>
      </c>
      <c r="R18" s="1029">
        <f t="shared" si="16"/>
        <v>0</v>
      </c>
      <c r="S18" s="1042">
        <f t="shared" si="16"/>
        <v>0</v>
      </c>
      <c r="T18" s="1042">
        <f t="shared" si="16"/>
        <v>0</v>
      </c>
      <c r="U18" s="1042">
        <f t="shared" si="16"/>
        <v>0</v>
      </c>
      <c r="V18" s="1053">
        <f t="shared" si="16"/>
        <v>2</v>
      </c>
      <c r="W18" s="1043">
        <f t="shared" si="16"/>
        <v>171</v>
      </c>
      <c r="X18" s="1028">
        <f t="shared" si="16"/>
        <v>0</v>
      </c>
      <c r="Y18" s="1028">
        <f t="shared" si="16"/>
        <v>0</v>
      </c>
      <c r="Z18" s="1028">
        <f t="shared" si="16"/>
        <v>6</v>
      </c>
      <c r="AA18" s="1031">
        <f t="shared" si="16"/>
        <v>291</v>
      </c>
      <c r="AB18" s="84"/>
    </row>
    <row r="19" spans="1:28" s="82" customFormat="1" ht="16.5" customHeight="1" thickBot="1">
      <c r="A19" s="1991"/>
      <c r="B19" s="1980" t="s">
        <v>102</v>
      </c>
      <c r="C19" s="1981"/>
      <c r="D19" s="1014">
        <f>SUM(D89)</f>
        <v>4</v>
      </c>
      <c r="E19" s="1014">
        <f t="shared" ref="E19:AA19" si="17">SUM(E89)</f>
        <v>0</v>
      </c>
      <c r="F19" s="1014">
        <f t="shared" si="17"/>
        <v>0</v>
      </c>
      <c r="G19" s="1015">
        <f t="shared" si="17"/>
        <v>1</v>
      </c>
      <c r="H19" s="1015">
        <f t="shared" si="17"/>
        <v>3</v>
      </c>
      <c r="I19" s="1014">
        <f t="shared" si="17"/>
        <v>1219</v>
      </c>
      <c r="J19" s="1014">
        <f t="shared" si="17"/>
        <v>0</v>
      </c>
      <c r="K19" s="1014">
        <f t="shared" si="17"/>
        <v>0</v>
      </c>
      <c r="L19" s="1008">
        <f t="shared" si="17"/>
        <v>172</v>
      </c>
      <c r="M19" s="1033">
        <f t="shared" si="17"/>
        <v>1047</v>
      </c>
      <c r="N19" s="1034">
        <f t="shared" si="17"/>
        <v>0</v>
      </c>
      <c r="O19" s="1008">
        <f t="shared" si="17"/>
        <v>0</v>
      </c>
      <c r="P19" s="1032">
        <f t="shared" si="17"/>
        <v>4</v>
      </c>
      <c r="Q19" s="1008">
        <f t="shared" si="17"/>
        <v>1210</v>
      </c>
      <c r="R19" s="1008">
        <f t="shared" si="17"/>
        <v>0</v>
      </c>
      <c r="S19" s="1008">
        <f t="shared" si="17"/>
        <v>0</v>
      </c>
      <c r="T19" s="1008">
        <f t="shared" si="17"/>
        <v>1</v>
      </c>
      <c r="U19" s="1008">
        <f t="shared" si="17"/>
        <v>10</v>
      </c>
      <c r="V19" s="1032">
        <f t="shared" si="17"/>
        <v>0</v>
      </c>
      <c r="W19" s="1032">
        <f t="shared" si="17"/>
        <v>0</v>
      </c>
      <c r="X19" s="1032">
        <f t="shared" si="17"/>
        <v>4</v>
      </c>
      <c r="Y19" s="1032">
        <f t="shared" si="17"/>
        <v>1210</v>
      </c>
      <c r="Z19" s="1032">
        <f t="shared" si="17"/>
        <v>1</v>
      </c>
      <c r="AA19" s="1035">
        <f t="shared" si="17"/>
        <v>10</v>
      </c>
      <c r="AB19" s="84"/>
    </row>
    <row r="20" spans="1:28" ht="16.5" customHeight="1">
      <c r="A20" s="1957" t="s">
        <v>313</v>
      </c>
      <c r="B20" s="1985" t="s">
        <v>326</v>
      </c>
      <c r="C20" s="1985"/>
      <c r="D20" s="978">
        <f>SUM(E20:H20)</f>
        <v>6</v>
      </c>
      <c r="E20" s="940">
        <v>2</v>
      </c>
      <c r="F20" s="940">
        <v>0</v>
      </c>
      <c r="G20" s="940">
        <v>4</v>
      </c>
      <c r="H20" s="940"/>
      <c r="I20" s="1054">
        <f>SUM(J20:M20)</f>
        <v>581</v>
      </c>
      <c r="J20" s="978">
        <v>31</v>
      </c>
      <c r="K20" s="978"/>
      <c r="L20" s="978">
        <v>550</v>
      </c>
      <c r="M20" s="980"/>
      <c r="N20" s="981"/>
      <c r="O20" s="978"/>
      <c r="P20" s="978">
        <v>6</v>
      </c>
      <c r="Q20" s="978">
        <v>581</v>
      </c>
      <c r="R20" s="978"/>
      <c r="S20" s="978"/>
      <c r="T20" s="978"/>
      <c r="U20" s="978"/>
      <c r="V20" s="978"/>
      <c r="W20" s="978"/>
      <c r="X20" s="978">
        <v>4</v>
      </c>
      <c r="Y20" s="978">
        <v>308</v>
      </c>
      <c r="Z20" s="978">
        <v>6</v>
      </c>
      <c r="AA20" s="982">
        <v>273</v>
      </c>
      <c r="AB20" s="70"/>
    </row>
    <row r="21" spans="1:28" ht="16.5" customHeight="1" thickBot="1">
      <c r="A21" s="1958"/>
      <c r="B21" s="1969" t="s">
        <v>327</v>
      </c>
      <c r="C21" s="1969"/>
      <c r="D21" s="983">
        <f>SUM(E21:H21)</f>
        <v>1</v>
      </c>
      <c r="E21" s="983">
        <v>1</v>
      </c>
      <c r="F21" s="983"/>
      <c r="G21" s="983"/>
      <c r="H21" s="983"/>
      <c r="I21" s="1055">
        <f>SUM(J21:M21)</f>
        <v>30</v>
      </c>
      <c r="J21" s="1056">
        <v>30</v>
      </c>
      <c r="K21" s="983"/>
      <c r="L21" s="983"/>
      <c r="M21" s="985"/>
      <c r="N21" s="986"/>
      <c r="O21" s="983"/>
      <c r="P21" s="983">
        <v>1</v>
      </c>
      <c r="Q21" s="983">
        <v>30</v>
      </c>
      <c r="R21" s="983"/>
      <c r="S21" s="983"/>
      <c r="T21" s="983"/>
      <c r="U21" s="983"/>
      <c r="V21" s="983"/>
      <c r="W21" s="983"/>
      <c r="X21" s="983"/>
      <c r="Y21" s="983"/>
      <c r="Z21" s="983">
        <v>1</v>
      </c>
      <c r="AA21" s="987">
        <v>30</v>
      </c>
      <c r="AB21" s="70"/>
    </row>
    <row r="22" spans="1:28" ht="16.5" customHeight="1" thickTop="1" thickBot="1">
      <c r="A22" s="1965"/>
      <c r="B22" s="1970" t="s">
        <v>604</v>
      </c>
      <c r="C22" s="1971"/>
      <c r="D22" s="989">
        <f>SUM(D20:D21)</f>
        <v>7</v>
      </c>
      <c r="E22" s="989">
        <f t="shared" ref="E22:AA22" si="18">SUM(E20:E21)</f>
        <v>3</v>
      </c>
      <c r="F22" s="989">
        <f t="shared" si="18"/>
        <v>0</v>
      </c>
      <c r="G22" s="989">
        <f t="shared" si="18"/>
        <v>4</v>
      </c>
      <c r="H22" s="989">
        <f t="shared" si="18"/>
        <v>0</v>
      </c>
      <c r="I22" s="989">
        <f t="shared" si="18"/>
        <v>611</v>
      </c>
      <c r="J22" s="989">
        <f t="shared" si="18"/>
        <v>61</v>
      </c>
      <c r="K22" s="989">
        <f t="shared" si="18"/>
        <v>0</v>
      </c>
      <c r="L22" s="989">
        <f t="shared" si="18"/>
        <v>550</v>
      </c>
      <c r="M22" s="990">
        <f t="shared" si="18"/>
        <v>0</v>
      </c>
      <c r="N22" s="1057">
        <f t="shared" si="18"/>
        <v>0</v>
      </c>
      <c r="O22" s="989">
        <f t="shared" si="18"/>
        <v>0</v>
      </c>
      <c r="P22" s="989">
        <f t="shared" si="18"/>
        <v>7</v>
      </c>
      <c r="Q22" s="989">
        <f t="shared" si="18"/>
        <v>611</v>
      </c>
      <c r="R22" s="989">
        <f t="shared" si="18"/>
        <v>0</v>
      </c>
      <c r="S22" s="989">
        <f t="shared" si="18"/>
        <v>0</v>
      </c>
      <c r="T22" s="989">
        <f t="shared" si="18"/>
        <v>0</v>
      </c>
      <c r="U22" s="989">
        <f t="shared" si="18"/>
        <v>0</v>
      </c>
      <c r="V22" s="989">
        <f t="shared" si="18"/>
        <v>0</v>
      </c>
      <c r="W22" s="989">
        <f t="shared" si="18"/>
        <v>0</v>
      </c>
      <c r="X22" s="989">
        <f t="shared" si="18"/>
        <v>4</v>
      </c>
      <c r="Y22" s="989">
        <f t="shared" si="18"/>
        <v>308</v>
      </c>
      <c r="Z22" s="989">
        <f t="shared" si="18"/>
        <v>7</v>
      </c>
      <c r="AA22" s="992">
        <f t="shared" si="18"/>
        <v>303</v>
      </c>
      <c r="AB22" s="43"/>
    </row>
    <row r="23" spans="1:28" ht="16.5" customHeight="1">
      <c r="A23" s="1957" t="s">
        <v>411</v>
      </c>
      <c r="B23" s="1969" t="s">
        <v>268</v>
      </c>
      <c r="C23" s="1969"/>
      <c r="D23" s="978">
        <f>SUM(E23:H23)</f>
        <v>7</v>
      </c>
      <c r="E23" s="978">
        <v>2</v>
      </c>
      <c r="F23" s="978">
        <v>2</v>
      </c>
      <c r="G23" s="978">
        <v>3</v>
      </c>
      <c r="H23" s="978">
        <v>0</v>
      </c>
      <c r="I23" s="978">
        <f t="shared" ref="I23:I29" si="19">SUM(J23:M23)</f>
        <v>546.60500000000002</v>
      </c>
      <c r="J23" s="978">
        <v>48.19</v>
      </c>
      <c r="K23" s="978">
        <v>115.32</v>
      </c>
      <c r="L23" s="978">
        <v>383.09500000000003</v>
      </c>
      <c r="M23" s="980">
        <v>0</v>
      </c>
      <c r="N23" s="981">
        <v>0</v>
      </c>
      <c r="O23" s="978">
        <v>0</v>
      </c>
      <c r="P23" s="978">
        <v>7</v>
      </c>
      <c r="Q23" s="978">
        <v>547</v>
      </c>
      <c r="R23" s="978">
        <v>0</v>
      </c>
      <c r="S23" s="978">
        <v>0</v>
      </c>
      <c r="T23" s="978">
        <v>0</v>
      </c>
      <c r="U23" s="978">
        <v>0</v>
      </c>
      <c r="V23" s="978">
        <v>4</v>
      </c>
      <c r="W23" s="978">
        <v>151.98500000000001</v>
      </c>
      <c r="X23" s="978">
        <v>5</v>
      </c>
      <c r="Y23" s="978">
        <v>146.20500000000001</v>
      </c>
      <c r="Z23" s="978">
        <v>5</v>
      </c>
      <c r="AA23" s="982">
        <v>198.41499999999999</v>
      </c>
      <c r="AB23" s="43"/>
    </row>
    <row r="24" spans="1:28" ht="16.5" customHeight="1">
      <c r="A24" s="1958"/>
      <c r="B24" s="1969" t="s">
        <v>578</v>
      </c>
      <c r="C24" s="1969"/>
      <c r="D24" s="983">
        <f>SUM(E24:H24)</f>
        <v>1</v>
      </c>
      <c r="E24" s="983">
        <v>0</v>
      </c>
      <c r="F24" s="983">
        <v>0</v>
      </c>
      <c r="G24" s="983">
        <v>1</v>
      </c>
      <c r="H24" s="983">
        <v>0</v>
      </c>
      <c r="I24" s="983">
        <f t="shared" si="19"/>
        <v>182.39500000000001</v>
      </c>
      <c r="J24" s="997">
        <v>0</v>
      </c>
      <c r="K24" s="997">
        <v>0</v>
      </c>
      <c r="L24" s="997">
        <v>182.39500000000001</v>
      </c>
      <c r="M24" s="998">
        <v>0</v>
      </c>
      <c r="N24" s="986">
        <v>0</v>
      </c>
      <c r="O24" s="983">
        <v>0</v>
      </c>
      <c r="P24" s="983">
        <v>1</v>
      </c>
      <c r="Q24" s="983">
        <v>182</v>
      </c>
      <c r="R24" s="983">
        <v>0</v>
      </c>
      <c r="S24" s="983">
        <v>0</v>
      </c>
      <c r="T24" s="983">
        <v>0</v>
      </c>
      <c r="U24" s="983">
        <v>0</v>
      </c>
      <c r="V24" s="983">
        <v>1</v>
      </c>
      <c r="W24" s="983">
        <v>92.394999999999996</v>
      </c>
      <c r="X24" s="983">
        <v>0</v>
      </c>
      <c r="Y24" s="983">
        <v>0</v>
      </c>
      <c r="Z24" s="983">
        <v>1</v>
      </c>
      <c r="AA24" s="987">
        <v>90</v>
      </c>
      <c r="AB24" s="43"/>
    </row>
    <row r="25" spans="1:28" ht="16.5" customHeight="1" thickBot="1">
      <c r="A25" s="1958"/>
      <c r="B25" s="1969" t="s">
        <v>579</v>
      </c>
      <c r="C25" s="1969"/>
      <c r="D25" s="983">
        <f>SUM(E25:H25)</f>
        <v>2</v>
      </c>
      <c r="E25" s="983">
        <v>1</v>
      </c>
      <c r="F25" s="983">
        <v>0</v>
      </c>
      <c r="G25" s="983">
        <v>1</v>
      </c>
      <c r="H25" s="983">
        <v>0</v>
      </c>
      <c r="I25" s="983">
        <f t="shared" si="19"/>
        <v>186.83499999999998</v>
      </c>
      <c r="J25" s="983">
        <v>18.79</v>
      </c>
      <c r="K25" s="983">
        <v>0</v>
      </c>
      <c r="L25" s="983">
        <v>168.04499999999999</v>
      </c>
      <c r="M25" s="985">
        <v>0</v>
      </c>
      <c r="N25" s="986">
        <v>0</v>
      </c>
      <c r="O25" s="983">
        <v>0</v>
      </c>
      <c r="P25" s="983">
        <v>1</v>
      </c>
      <c r="Q25" s="983">
        <v>187</v>
      </c>
      <c r="R25" s="983">
        <v>0</v>
      </c>
      <c r="S25" s="983">
        <v>0</v>
      </c>
      <c r="T25" s="983">
        <v>0</v>
      </c>
      <c r="U25" s="983">
        <v>0</v>
      </c>
      <c r="V25" s="983">
        <v>1</v>
      </c>
      <c r="W25" s="983">
        <v>2.8</v>
      </c>
      <c r="X25" s="983">
        <v>1</v>
      </c>
      <c r="Y25" s="983">
        <v>115.77500000000001</v>
      </c>
      <c r="Z25" s="983">
        <v>2</v>
      </c>
      <c r="AA25" s="987">
        <v>68.260000000000005</v>
      </c>
      <c r="AB25" s="43"/>
    </row>
    <row r="26" spans="1:28" ht="16.5" customHeight="1" thickTop="1" thickBot="1">
      <c r="A26" s="1965"/>
      <c r="B26" s="1970" t="s">
        <v>604</v>
      </c>
      <c r="C26" s="1986"/>
      <c r="D26" s="989">
        <f>SUM(D23:D25)</f>
        <v>10</v>
      </c>
      <c r="E26" s="989">
        <f t="shared" ref="E26:AA26" si="20">SUM(E23:E25)</f>
        <v>3</v>
      </c>
      <c r="F26" s="989">
        <f t="shared" si="20"/>
        <v>2</v>
      </c>
      <c r="G26" s="989">
        <f t="shared" si="20"/>
        <v>5</v>
      </c>
      <c r="H26" s="989">
        <f t="shared" si="20"/>
        <v>0</v>
      </c>
      <c r="I26" s="989">
        <f t="shared" si="19"/>
        <v>915.83499999999992</v>
      </c>
      <c r="J26" s="989">
        <f t="shared" si="20"/>
        <v>66.97999999999999</v>
      </c>
      <c r="K26" s="989">
        <f t="shared" si="20"/>
        <v>115.32</v>
      </c>
      <c r="L26" s="989">
        <f t="shared" si="20"/>
        <v>733.53499999999997</v>
      </c>
      <c r="M26" s="990">
        <f t="shared" si="20"/>
        <v>0</v>
      </c>
      <c r="N26" s="1057">
        <f t="shared" si="20"/>
        <v>0</v>
      </c>
      <c r="O26" s="989">
        <f t="shared" si="20"/>
        <v>0</v>
      </c>
      <c r="P26" s="988">
        <f t="shared" si="20"/>
        <v>9</v>
      </c>
      <c r="Q26" s="989">
        <f t="shared" si="20"/>
        <v>916</v>
      </c>
      <c r="R26" s="989">
        <f t="shared" si="20"/>
        <v>0</v>
      </c>
      <c r="S26" s="989">
        <f t="shared" si="20"/>
        <v>0</v>
      </c>
      <c r="T26" s="989">
        <f t="shared" si="20"/>
        <v>0</v>
      </c>
      <c r="U26" s="989">
        <f t="shared" si="20"/>
        <v>0</v>
      </c>
      <c r="V26" s="989">
        <f t="shared" si="20"/>
        <v>6</v>
      </c>
      <c r="W26" s="989">
        <f t="shared" si="20"/>
        <v>247.18</v>
      </c>
      <c r="X26" s="989">
        <f t="shared" si="20"/>
        <v>6</v>
      </c>
      <c r="Y26" s="989">
        <f t="shared" si="20"/>
        <v>261.98</v>
      </c>
      <c r="Z26" s="989">
        <f t="shared" si="20"/>
        <v>8</v>
      </c>
      <c r="AA26" s="992">
        <f t="shared" si="20"/>
        <v>356.67499999999995</v>
      </c>
      <c r="AB26" s="43"/>
    </row>
    <row r="27" spans="1:28" ht="16.5" customHeight="1">
      <c r="A27" s="1957" t="s">
        <v>412</v>
      </c>
      <c r="B27" s="2007" t="s">
        <v>329</v>
      </c>
      <c r="C27" s="2007"/>
      <c r="D27" s="1054">
        <f>SUM(E27:H27)</f>
        <v>3</v>
      </c>
      <c r="E27" s="978"/>
      <c r="F27" s="978"/>
      <c r="G27" s="978">
        <v>1</v>
      </c>
      <c r="H27" s="978">
        <v>2</v>
      </c>
      <c r="I27" s="983">
        <f t="shared" si="19"/>
        <v>502</v>
      </c>
      <c r="J27" s="978"/>
      <c r="K27" s="978"/>
      <c r="L27" s="978">
        <v>120</v>
      </c>
      <c r="M27" s="980">
        <v>382</v>
      </c>
      <c r="N27" s="981"/>
      <c r="O27" s="978"/>
      <c r="P27" s="978">
        <v>3</v>
      </c>
      <c r="Q27" s="978">
        <v>502</v>
      </c>
      <c r="R27" s="978"/>
      <c r="S27" s="978"/>
      <c r="T27" s="978"/>
      <c r="U27" s="978"/>
      <c r="V27" s="978">
        <v>3</v>
      </c>
      <c r="W27" s="978">
        <v>391</v>
      </c>
      <c r="X27" s="978"/>
      <c r="Y27" s="978"/>
      <c r="Z27" s="978">
        <v>3</v>
      </c>
      <c r="AA27" s="982">
        <v>111</v>
      </c>
      <c r="AB27" s="43"/>
    </row>
    <row r="28" spans="1:28" ht="16.5" customHeight="1">
      <c r="A28" s="1958"/>
      <c r="B28" s="2008" t="s">
        <v>281</v>
      </c>
      <c r="C28" s="2009"/>
      <c r="D28" s="1058">
        <f>SUM(E28:H28)</f>
        <v>4</v>
      </c>
      <c r="E28" s="983">
        <v>4</v>
      </c>
      <c r="F28" s="983"/>
      <c r="G28" s="983"/>
      <c r="H28" s="983"/>
      <c r="I28" s="983">
        <f t="shared" si="19"/>
        <v>93</v>
      </c>
      <c r="J28" s="983">
        <v>93</v>
      </c>
      <c r="K28" s="983"/>
      <c r="L28" s="983"/>
      <c r="M28" s="985"/>
      <c r="N28" s="986"/>
      <c r="O28" s="983"/>
      <c r="P28" s="983">
        <v>4</v>
      </c>
      <c r="Q28" s="983">
        <v>93</v>
      </c>
      <c r="R28" s="983"/>
      <c r="S28" s="983"/>
      <c r="T28" s="983"/>
      <c r="U28" s="983"/>
      <c r="V28" s="983">
        <v>3</v>
      </c>
      <c r="W28" s="983">
        <v>12</v>
      </c>
      <c r="X28" s="983">
        <v>1</v>
      </c>
      <c r="Y28" s="983">
        <v>1</v>
      </c>
      <c r="Z28" s="983">
        <v>4</v>
      </c>
      <c r="AA28" s="987">
        <v>81</v>
      </c>
      <c r="AB28" s="70"/>
    </row>
    <row r="29" spans="1:28" ht="16.5" customHeight="1" thickBot="1">
      <c r="A29" s="1958"/>
      <c r="B29" s="1969" t="s">
        <v>330</v>
      </c>
      <c r="C29" s="1969"/>
      <c r="D29" s="983">
        <f>SUM(E29:H29)</f>
        <v>2</v>
      </c>
      <c r="E29" s="983">
        <v>1</v>
      </c>
      <c r="F29" s="983">
        <v>1</v>
      </c>
      <c r="G29" s="983"/>
      <c r="H29" s="983"/>
      <c r="I29" s="983">
        <f t="shared" si="19"/>
        <v>90</v>
      </c>
      <c r="J29" s="983">
        <v>19</v>
      </c>
      <c r="K29" s="983">
        <v>71</v>
      </c>
      <c r="L29" s="983"/>
      <c r="M29" s="985"/>
      <c r="N29" s="986"/>
      <c r="O29" s="983"/>
      <c r="P29" s="983">
        <v>2</v>
      </c>
      <c r="Q29" s="983">
        <v>90</v>
      </c>
      <c r="R29" s="983"/>
      <c r="S29" s="983"/>
      <c r="T29" s="983"/>
      <c r="U29" s="983"/>
      <c r="V29" s="983">
        <v>1</v>
      </c>
      <c r="W29" s="983">
        <v>10</v>
      </c>
      <c r="X29" s="983"/>
      <c r="Y29" s="983"/>
      <c r="Z29" s="983">
        <v>1</v>
      </c>
      <c r="AA29" s="987">
        <v>80</v>
      </c>
      <c r="AB29" s="43"/>
    </row>
    <row r="30" spans="1:28" ht="16.5" customHeight="1" thickTop="1" thickBot="1">
      <c r="A30" s="1965"/>
      <c r="B30" s="1970" t="s">
        <v>604</v>
      </c>
      <c r="C30" s="1971"/>
      <c r="D30" s="989">
        <f t="shared" ref="D30:AA30" si="21">SUM(D27:D28,D29)</f>
        <v>9</v>
      </c>
      <c r="E30" s="989">
        <f t="shared" si="21"/>
        <v>5</v>
      </c>
      <c r="F30" s="989">
        <f t="shared" si="21"/>
        <v>1</v>
      </c>
      <c r="G30" s="989">
        <f t="shared" si="21"/>
        <v>1</v>
      </c>
      <c r="H30" s="989">
        <f t="shared" si="21"/>
        <v>2</v>
      </c>
      <c r="I30" s="989">
        <f t="shared" si="21"/>
        <v>685</v>
      </c>
      <c r="J30" s="989">
        <f t="shared" si="21"/>
        <v>112</v>
      </c>
      <c r="K30" s="989">
        <f t="shared" si="21"/>
        <v>71</v>
      </c>
      <c r="L30" s="989">
        <f t="shared" si="21"/>
        <v>120</v>
      </c>
      <c r="M30" s="990">
        <f t="shared" si="21"/>
        <v>382</v>
      </c>
      <c r="N30" s="991">
        <f t="shared" si="21"/>
        <v>0</v>
      </c>
      <c r="O30" s="988">
        <f t="shared" si="21"/>
        <v>0</v>
      </c>
      <c r="P30" s="988">
        <f t="shared" si="21"/>
        <v>9</v>
      </c>
      <c r="Q30" s="989">
        <f t="shared" si="21"/>
        <v>685</v>
      </c>
      <c r="R30" s="988">
        <f t="shared" si="21"/>
        <v>0</v>
      </c>
      <c r="S30" s="988">
        <f t="shared" si="21"/>
        <v>0</v>
      </c>
      <c r="T30" s="988">
        <f t="shared" si="21"/>
        <v>0</v>
      </c>
      <c r="U30" s="988">
        <f t="shared" si="21"/>
        <v>0</v>
      </c>
      <c r="V30" s="989">
        <f t="shared" si="21"/>
        <v>7</v>
      </c>
      <c r="W30" s="989">
        <f t="shared" si="21"/>
        <v>413</v>
      </c>
      <c r="X30" s="989">
        <f t="shared" si="21"/>
        <v>1</v>
      </c>
      <c r="Y30" s="989">
        <f t="shared" si="21"/>
        <v>1</v>
      </c>
      <c r="Z30" s="989">
        <f t="shared" si="21"/>
        <v>8</v>
      </c>
      <c r="AA30" s="992">
        <f t="shared" si="21"/>
        <v>272</v>
      </c>
      <c r="AB30" s="43"/>
    </row>
    <row r="31" spans="1:28" ht="16.5" customHeight="1" thickBot="1">
      <c r="A31" s="527" t="s">
        <v>142</v>
      </c>
      <c r="B31" s="2010" t="s">
        <v>256</v>
      </c>
      <c r="C31" s="2011"/>
      <c r="D31" s="978">
        <f>SUM(E31:H31)</f>
        <v>4</v>
      </c>
      <c r="E31" s="978">
        <v>2</v>
      </c>
      <c r="F31" s="978"/>
      <c r="G31" s="978">
        <v>2</v>
      </c>
      <c r="H31" s="978"/>
      <c r="I31" s="1059">
        <f>SUM(J31:M31)</f>
        <v>349</v>
      </c>
      <c r="J31" s="978">
        <v>47</v>
      </c>
      <c r="K31" s="978"/>
      <c r="L31" s="940">
        <v>302</v>
      </c>
      <c r="M31" s="994"/>
      <c r="N31" s="981"/>
      <c r="O31" s="978"/>
      <c r="P31" s="978">
        <v>4</v>
      </c>
      <c r="Q31" s="978">
        <v>359</v>
      </c>
      <c r="R31" s="978"/>
      <c r="S31" s="978"/>
      <c r="T31" s="978"/>
      <c r="U31" s="978"/>
      <c r="V31" s="978">
        <v>3</v>
      </c>
      <c r="W31" s="978">
        <v>21</v>
      </c>
      <c r="X31" s="978"/>
      <c r="Y31" s="978"/>
      <c r="Z31" s="978">
        <v>4</v>
      </c>
      <c r="AA31" s="982">
        <v>329</v>
      </c>
      <c r="AB31" s="43"/>
    </row>
    <row r="32" spans="1:28" ht="16.5" customHeight="1">
      <c r="A32" s="1957" t="s">
        <v>442</v>
      </c>
      <c r="B32" s="1985" t="s">
        <v>243</v>
      </c>
      <c r="C32" s="1985"/>
      <c r="D32" s="978">
        <f>SUM(E32:H32)</f>
        <v>7</v>
      </c>
      <c r="E32" s="978">
        <v>7</v>
      </c>
      <c r="F32" s="978">
        <v>0</v>
      </c>
      <c r="G32" s="978">
        <v>0</v>
      </c>
      <c r="H32" s="978">
        <v>0</v>
      </c>
      <c r="I32" s="977">
        <f>SUM(J32:M32)</f>
        <v>227</v>
      </c>
      <c r="J32" s="978">
        <v>227</v>
      </c>
      <c r="K32" s="978">
        <v>0</v>
      </c>
      <c r="L32" s="978">
        <v>0</v>
      </c>
      <c r="M32" s="980">
        <v>0</v>
      </c>
      <c r="N32" s="981">
        <v>0</v>
      </c>
      <c r="O32" s="978">
        <v>0</v>
      </c>
      <c r="P32" s="978">
        <v>7</v>
      </c>
      <c r="Q32" s="978">
        <v>227</v>
      </c>
      <c r="R32" s="978">
        <v>0</v>
      </c>
      <c r="S32" s="978">
        <v>0</v>
      </c>
      <c r="T32" s="978">
        <v>0</v>
      </c>
      <c r="U32" s="978">
        <v>0</v>
      </c>
      <c r="V32" s="978">
        <v>0</v>
      </c>
      <c r="W32" s="978">
        <v>0</v>
      </c>
      <c r="X32" s="978">
        <v>0</v>
      </c>
      <c r="Y32" s="978">
        <v>0</v>
      </c>
      <c r="Z32" s="978">
        <v>7</v>
      </c>
      <c r="AA32" s="982">
        <v>227</v>
      </c>
      <c r="AB32" s="43"/>
    </row>
    <row r="33" spans="1:28" ht="16.5" customHeight="1">
      <c r="A33" s="1958"/>
      <c r="B33" s="1969" t="s">
        <v>244</v>
      </c>
      <c r="C33" s="1969"/>
      <c r="D33" s="983">
        <f>SUM(E33:H33)</f>
        <v>0</v>
      </c>
      <c r="E33" s="983">
        <v>0</v>
      </c>
      <c r="F33" s="983">
        <v>0</v>
      </c>
      <c r="G33" s="983">
        <v>0</v>
      </c>
      <c r="H33" s="983">
        <v>0</v>
      </c>
      <c r="I33" s="983">
        <f>SUM(J33:M33)</f>
        <v>0</v>
      </c>
      <c r="J33" s="983">
        <v>0</v>
      </c>
      <c r="K33" s="983">
        <v>0</v>
      </c>
      <c r="L33" s="983">
        <v>0</v>
      </c>
      <c r="M33" s="985">
        <v>0</v>
      </c>
      <c r="N33" s="986">
        <v>0</v>
      </c>
      <c r="O33" s="983">
        <v>0</v>
      </c>
      <c r="P33" s="983">
        <v>0</v>
      </c>
      <c r="Q33" s="983">
        <v>0</v>
      </c>
      <c r="R33" s="983">
        <v>0</v>
      </c>
      <c r="S33" s="983">
        <v>0</v>
      </c>
      <c r="T33" s="983">
        <v>0</v>
      </c>
      <c r="U33" s="983">
        <v>0</v>
      </c>
      <c r="V33" s="983">
        <v>0</v>
      </c>
      <c r="W33" s="983">
        <v>0</v>
      </c>
      <c r="X33" s="983">
        <v>0</v>
      </c>
      <c r="Y33" s="983">
        <v>0</v>
      </c>
      <c r="Z33" s="983">
        <v>0</v>
      </c>
      <c r="AA33" s="987">
        <v>0</v>
      </c>
      <c r="AB33" s="43"/>
    </row>
    <row r="34" spans="1:28" ht="16.5" customHeight="1" thickBot="1">
      <c r="A34" s="1958"/>
      <c r="B34" s="1969" t="s">
        <v>245</v>
      </c>
      <c r="C34" s="1969"/>
      <c r="D34" s="1058">
        <f>SUM(E34:H34)</f>
        <v>2</v>
      </c>
      <c r="E34" s="1058">
        <v>2</v>
      </c>
      <c r="F34" s="1058">
        <v>0</v>
      </c>
      <c r="G34" s="1058">
        <v>0</v>
      </c>
      <c r="H34" s="1058">
        <v>0</v>
      </c>
      <c r="I34" s="983">
        <f>SUM(J34:M34)</f>
        <v>83</v>
      </c>
      <c r="J34" s="1058">
        <v>83</v>
      </c>
      <c r="K34" s="1058">
        <v>0</v>
      </c>
      <c r="L34" s="1058">
        <v>0</v>
      </c>
      <c r="M34" s="1060">
        <v>0</v>
      </c>
      <c r="N34" s="1061">
        <v>0</v>
      </c>
      <c r="O34" s="1058">
        <v>0</v>
      </c>
      <c r="P34" s="1058">
        <v>2</v>
      </c>
      <c r="Q34" s="1058">
        <v>83</v>
      </c>
      <c r="R34" s="1058">
        <v>0</v>
      </c>
      <c r="S34" s="1058">
        <v>0</v>
      </c>
      <c r="T34" s="1058">
        <v>0</v>
      </c>
      <c r="U34" s="1058">
        <v>0</v>
      </c>
      <c r="V34" s="1058">
        <v>0</v>
      </c>
      <c r="W34" s="1058">
        <v>0</v>
      </c>
      <c r="X34" s="1058">
        <v>0</v>
      </c>
      <c r="Y34" s="1058">
        <v>0</v>
      </c>
      <c r="Z34" s="1058">
        <v>2</v>
      </c>
      <c r="AA34" s="1062">
        <v>83</v>
      </c>
      <c r="AB34" s="43"/>
    </row>
    <row r="35" spans="1:28" ht="16.5" customHeight="1" thickTop="1" thickBot="1">
      <c r="A35" s="1965"/>
      <c r="B35" s="1970" t="s">
        <v>605</v>
      </c>
      <c r="C35" s="1986"/>
      <c r="D35" s="989">
        <f t="shared" ref="D35:AA35" si="22">SUM(D32:D34)</f>
        <v>9</v>
      </c>
      <c r="E35" s="989">
        <f t="shared" si="22"/>
        <v>9</v>
      </c>
      <c r="F35" s="989">
        <f t="shared" si="22"/>
        <v>0</v>
      </c>
      <c r="G35" s="989">
        <f t="shared" si="22"/>
        <v>0</v>
      </c>
      <c r="H35" s="989">
        <f t="shared" si="22"/>
        <v>0</v>
      </c>
      <c r="I35" s="989">
        <f t="shared" si="22"/>
        <v>310</v>
      </c>
      <c r="J35" s="989">
        <f t="shared" si="22"/>
        <v>310</v>
      </c>
      <c r="K35" s="989">
        <f t="shared" si="22"/>
        <v>0</v>
      </c>
      <c r="L35" s="989">
        <f t="shared" si="22"/>
        <v>0</v>
      </c>
      <c r="M35" s="990">
        <f t="shared" si="22"/>
        <v>0</v>
      </c>
      <c r="N35" s="1057">
        <f t="shared" si="22"/>
        <v>0</v>
      </c>
      <c r="O35" s="989">
        <f t="shared" si="22"/>
        <v>0</v>
      </c>
      <c r="P35" s="988">
        <f t="shared" si="22"/>
        <v>9</v>
      </c>
      <c r="Q35" s="989">
        <f t="shared" si="22"/>
        <v>310</v>
      </c>
      <c r="R35" s="989">
        <f t="shared" si="22"/>
        <v>0</v>
      </c>
      <c r="S35" s="989">
        <f t="shared" si="22"/>
        <v>0</v>
      </c>
      <c r="T35" s="989">
        <f t="shared" si="22"/>
        <v>0</v>
      </c>
      <c r="U35" s="989">
        <f t="shared" si="22"/>
        <v>0</v>
      </c>
      <c r="V35" s="989">
        <f t="shared" si="22"/>
        <v>0</v>
      </c>
      <c r="W35" s="989">
        <f t="shared" si="22"/>
        <v>0</v>
      </c>
      <c r="X35" s="989">
        <f t="shared" si="22"/>
        <v>0</v>
      </c>
      <c r="Y35" s="989">
        <f t="shared" si="22"/>
        <v>0</v>
      </c>
      <c r="Z35" s="989">
        <f t="shared" si="22"/>
        <v>9</v>
      </c>
      <c r="AA35" s="992">
        <f t="shared" si="22"/>
        <v>310</v>
      </c>
      <c r="AB35" s="43"/>
    </row>
    <row r="36" spans="1:28" ht="16.5" customHeight="1">
      <c r="A36" s="1957" t="s">
        <v>443</v>
      </c>
      <c r="B36" s="1969" t="s">
        <v>331</v>
      </c>
      <c r="C36" s="1969"/>
      <c r="D36" s="978">
        <f t="shared" ref="D36:D43" si="23">SUM(E36:H36)</f>
        <v>1</v>
      </c>
      <c r="E36" s="1063"/>
      <c r="F36" s="1063"/>
      <c r="G36" s="1063">
        <v>1</v>
      </c>
      <c r="H36" s="1063"/>
      <c r="I36" s="983">
        <f t="shared" ref="I36:I43" si="24">SUM(J36:M36)</f>
        <v>130</v>
      </c>
      <c r="J36" s="1063"/>
      <c r="K36" s="1063"/>
      <c r="L36" s="1063">
        <v>130</v>
      </c>
      <c r="M36" s="915"/>
      <c r="N36" s="979"/>
      <c r="O36" s="978"/>
      <c r="P36" s="1063">
        <v>1</v>
      </c>
      <c r="Q36" s="1063">
        <v>130</v>
      </c>
      <c r="R36" s="1063"/>
      <c r="S36" s="1063"/>
      <c r="T36" s="1063"/>
      <c r="U36" s="1063"/>
      <c r="V36" s="1063"/>
      <c r="W36" s="1063"/>
      <c r="X36" s="1063"/>
      <c r="Y36" s="1063"/>
      <c r="Z36" s="1063">
        <v>1</v>
      </c>
      <c r="AA36" s="917">
        <v>130</v>
      </c>
      <c r="AB36" s="43"/>
    </row>
    <row r="37" spans="1:28" ht="16.5" customHeight="1">
      <c r="A37" s="1958"/>
      <c r="B37" s="1969" t="s">
        <v>246</v>
      </c>
      <c r="C37" s="1969"/>
      <c r="D37" s="983">
        <f t="shared" si="23"/>
        <v>0</v>
      </c>
      <c r="E37" s="919"/>
      <c r="F37" s="919"/>
      <c r="G37" s="919"/>
      <c r="H37" s="919"/>
      <c r="I37" s="983">
        <f t="shared" si="24"/>
        <v>0</v>
      </c>
      <c r="J37" s="919"/>
      <c r="K37" s="919"/>
      <c r="L37" s="919"/>
      <c r="M37" s="921"/>
      <c r="N37" s="984"/>
      <c r="O37" s="983"/>
      <c r="P37" s="919"/>
      <c r="Q37" s="919"/>
      <c r="R37" s="919"/>
      <c r="S37" s="919"/>
      <c r="T37" s="919"/>
      <c r="U37" s="919"/>
      <c r="V37" s="919"/>
      <c r="W37" s="919"/>
      <c r="X37" s="919"/>
      <c r="Y37" s="919"/>
      <c r="Z37" s="919"/>
      <c r="AA37" s="923"/>
      <c r="AB37" s="43"/>
    </row>
    <row r="38" spans="1:28" ht="16.5" customHeight="1">
      <c r="A38" s="1958"/>
      <c r="B38" s="1969" t="s">
        <v>247</v>
      </c>
      <c r="C38" s="1969"/>
      <c r="D38" s="1058">
        <f t="shared" si="23"/>
        <v>0</v>
      </c>
      <c r="E38" s="1064"/>
      <c r="F38" s="1064"/>
      <c r="G38" s="1064"/>
      <c r="H38" s="1064"/>
      <c r="I38" s="983">
        <f t="shared" si="24"/>
        <v>0</v>
      </c>
      <c r="J38" s="1064"/>
      <c r="K38" s="1064"/>
      <c r="L38" s="1064"/>
      <c r="M38" s="1065"/>
      <c r="N38" s="557"/>
      <c r="O38" s="1058"/>
      <c r="P38" s="1064"/>
      <c r="Q38" s="1064"/>
      <c r="R38" s="1064"/>
      <c r="S38" s="1064"/>
      <c r="T38" s="1064"/>
      <c r="U38" s="1064"/>
      <c r="V38" s="1064"/>
      <c r="W38" s="1064"/>
      <c r="X38" s="1064"/>
      <c r="Y38" s="1064"/>
      <c r="Z38" s="1064"/>
      <c r="AA38" s="1066"/>
      <c r="AB38" s="43"/>
    </row>
    <row r="39" spans="1:28" ht="16.5" customHeight="1">
      <c r="A39" s="1958"/>
      <c r="B39" s="1969" t="s">
        <v>248</v>
      </c>
      <c r="C39" s="1969"/>
      <c r="D39" s="1058">
        <f t="shared" si="23"/>
        <v>3</v>
      </c>
      <c r="E39" s="1064">
        <v>2</v>
      </c>
      <c r="F39" s="1064"/>
      <c r="G39" s="1064"/>
      <c r="H39" s="1064">
        <v>1</v>
      </c>
      <c r="I39" s="983">
        <f t="shared" si="24"/>
        <v>328</v>
      </c>
      <c r="J39" s="1064">
        <v>68</v>
      </c>
      <c r="K39" s="1064"/>
      <c r="L39" s="1064"/>
      <c r="M39" s="1065">
        <v>260</v>
      </c>
      <c r="N39" s="557"/>
      <c r="O39" s="1058"/>
      <c r="P39" s="1064">
        <v>3</v>
      </c>
      <c r="Q39" s="1064">
        <v>328</v>
      </c>
      <c r="R39" s="1064"/>
      <c r="S39" s="1064"/>
      <c r="T39" s="1064"/>
      <c r="U39" s="1064"/>
      <c r="V39" s="1064">
        <v>1</v>
      </c>
      <c r="W39" s="1064">
        <v>68</v>
      </c>
      <c r="X39" s="1064"/>
      <c r="Y39" s="1064"/>
      <c r="Z39" s="1064">
        <v>3</v>
      </c>
      <c r="AA39" s="1066">
        <v>328</v>
      </c>
      <c r="AB39" s="43"/>
    </row>
    <row r="40" spans="1:28" ht="16.5" customHeight="1">
      <c r="A40" s="1958"/>
      <c r="B40" s="1969" t="s">
        <v>249</v>
      </c>
      <c r="C40" s="1969"/>
      <c r="D40" s="983">
        <f t="shared" si="23"/>
        <v>0</v>
      </c>
      <c r="E40" s="919"/>
      <c r="F40" s="919"/>
      <c r="G40" s="1064"/>
      <c r="H40" s="919"/>
      <c r="I40" s="983">
        <f t="shared" si="24"/>
        <v>0</v>
      </c>
      <c r="J40" s="919"/>
      <c r="K40" s="919"/>
      <c r="L40" s="919"/>
      <c r="M40" s="921"/>
      <c r="N40" s="984"/>
      <c r="O40" s="983"/>
      <c r="P40" s="919"/>
      <c r="Q40" s="919"/>
      <c r="R40" s="919"/>
      <c r="S40" s="919"/>
      <c r="T40" s="919"/>
      <c r="U40" s="919"/>
      <c r="V40" s="919"/>
      <c r="W40" s="919"/>
      <c r="X40" s="919"/>
      <c r="Y40" s="919"/>
      <c r="Z40" s="919"/>
      <c r="AA40" s="923"/>
      <c r="AB40" s="43"/>
    </row>
    <row r="41" spans="1:28" ht="16.5" customHeight="1">
      <c r="A41" s="1958"/>
      <c r="B41" s="1969" t="s">
        <v>250</v>
      </c>
      <c r="C41" s="1969"/>
      <c r="D41" s="983">
        <f t="shared" si="23"/>
        <v>0</v>
      </c>
      <c r="E41" s="919"/>
      <c r="F41" s="919"/>
      <c r="G41" s="919"/>
      <c r="H41" s="919"/>
      <c r="I41" s="983">
        <f t="shared" si="24"/>
        <v>0</v>
      </c>
      <c r="J41" s="919"/>
      <c r="K41" s="919"/>
      <c r="L41" s="919"/>
      <c r="M41" s="921"/>
      <c r="N41" s="984"/>
      <c r="O41" s="983"/>
      <c r="P41" s="919"/>
      <c r="Q41" s="919"/>
      <c r="R41" s="919"/>
      <c r="S41" s="919"/>
      <c r="T41" s="919"/>
      <c r="U41" s="919"/>
      <c r="V41" s="919"/>
      <c r="W41" s="919"/>
      <c r="X41" s="919"/>
      <c r="Y41" s="919"/>
      <c r="Z41" s="919"/>
      <c r="AA41" s="923"/>
      <c r="AB41" s="43"/>
    </row>
    <row r="42" spans="1:28" ht="16.5" customHeight="1">
      <c r="A42" s="1958"/>
      <c r="B42" s="1969" t="s">
        <v>251</v>
      </c>
      <c r="C42" s="1969"/>
      <c r="D42" s="983">
        <f t="shared" si="23"/>
        <v>1</v>
      </c>
      <c r="E42" s="919"/>
      <c r="F42" s="919">
        <v>1</v>
      </c>
      <c r="G42" s="919"/>
      <c r="H42" s="919"/>
      <c r="I42" s="983">
        <f t="shared" si="24"/>
        <v>65</v>
      </c>
      <c r="J42" s="919"/>
      <c r="K42" s="919">
        <v>65</v>
      </c>
      <c r="L42" s="919"/>
      <c r="M42" s="921"/>
      <c r="N42" s="984"/>
      <c r="O42" s="983"/>
      <c r="P42" s="919">
        <v>1</v>
      </c>
      <c r="Q42" s="919">
        <v>65</v>
      </c>
      <c r="R42" s="919"/>
      <c r="S42" s="919"/>
      <c r="T42" s="919"/>
      <c r="U42" s="919"/>
      <c r="V42" s="919"/>
      <c r="W42" s="919"/>
      <c r="X42" s="919"/>
      <c r="Y42" s="919"/>
      <c r="Z42" s="919">
        <v>1</v>
      </c>
      <c r="AA42" s="923">
        <v>65</v>
      </c>
      <c r="AB42" s="43"/>
    </row>
    <row r="43" spans="1:28" ht="16.5" customHeight="1" thickBot="1">
      <c r="A43" s="1958"/>
      <c r="B43" s="1969" t="s">
        <v>252</v>
      </c>
      <c r="C43" s="1969"/>
      <c r="D43" s="983">
        <f t="shared" si="23"/>
        <v>0</v>
      </c>
      <c r="E43" s="983"/>
      <c r="F43" s="983"/>
      <c r="G43" s="983"/>
      <c r="H43" s="983"/>
      <c r="I43" s="983">
        <f t="shared" si="24"/>
        <v>0</v>
      </c>
      <c r="J43" s="983"/>
      <c r="K43" s="983"/>
      <c r="L43" s="983"/>
      <c r="M43" s="985"/>
      <c r="N43" s="984"/>
      <c r="O43" s="983"/>
      <c r="P43" s="919"/>
      <c r="Q43" s="919"/>
      <c r="R43" s="919"/>
      <c r="S43" s="919"/>
      <c r="T43" s="919"/>
      <c r="U43" s="919"/>
      <c r="V43" s="919"/>
      <c r="W43" s="919"/>
      <c r="X43" s="919"/>
      <c r="Y43" s="919"/>
      <c r="Z43" s="919"/>
      <c r="AA43" s="923"/>
      <c r="AB43" s="43"/>
    </row>
    <row r="44" spans="1:28" ht="16.5" customHeight="1" thickTop="1" thickBot="1">
      <c r="A44" s="1965"/>
      <c r="B44" s="1970" t="s">
        <v>604</v>
      </c>
      <c r="C44" s="1986"/>
      <c r="D44" s="989">
        <f t="shared" ref="D44:O44" si="25">SUM(D36:D43)</f>
        <v>5</v>
      </c>
      <c r="E44" s="989">
        <f t="shared" si="25"/>
        <v>2</v>
      </c>
      <c r="F44" s="989">
        <f t="shared" si="25"/>
        <v>1</v>
      </c>
      <c r="G44" s="989">
        <f t="shared" si="25"/>
        <v>1</v>
      </c>
      <c r="H44" s="989">
        <f t="shared" si="25"/>
        <v>1</v>
      </c>
      <c r="I44" s="989">
        <f t="shared" si="25"/>
        <v>523</v>
      </c>
      <c r="J44" s="989">
        <f t="shared" si="25"/>
        <v>68</v>
      </c>
      <c r="K44" s="989">
        <f t="shared" si="25"/>
        <v>65</v>
      </c>
      <c r="L44" s="989">
        <f t="shared" si="25"/>
        <v>130</v>
      </c>
      <c r="M44" s="990">
        <f t="shared" si="25"/>
        <v>260</v>
      </c>
      <c r="N44" s="991">
        <f t="shared" si="25"/>
        <v>0</v>
      </c>
      <c r="O44" s="988">
        <f t="shared" si="25"/>
        <v>0</v>
      </c>
      <c r="P44" s="988">
        <f>SUM(P36:P43)</f>
        <v>5</v>
      </c>
      <c r="Q44" s="989">
        <f>SUM(Q36:Q43)</f>
        <v>523</v>
      </c>
      <c r="R44" s="988">
        <f t="shared" ref="R44:AA44" si="26">SUM(R36:R43)</f>
        <v>0</v>
      </c>
      <c r="S44" s="988">
        <f t="shared" si="26"/>
        <v>0</v>
      </c>
      <c r="T44" s="988">
        <f t="shared" si="26"/>
        <v>0</v>
      </c>
      <c r="U44" s="988">
        <f t="shared" si="26"/>
        <v>0</v>
      </c>
      <c r="V44" s="988">
        <f t="shared" si="26"/>
        <v>1</v>
      </c>
      <c r="W44" s="988">
        <f t="shared" si="26"/>
        <v>68</v>
      </c>
      <c r="X44" s="988">
        <f t="shared" si="26"/>
        <v>0</v>
      </c>
      <c r="Y44" s="988">
        <f t="shared" si="26"/>
        <v>0</v>
      </c>
      <c r="Z44" s="988">
        <f t="shared" si="26"/>
        <v>5</v>
      </c>
      <c r="AA44" s="992">
        <f t="shared" si="26"/>
        <v>523</v>
      </c>
      <c r="AB44" s="43"/>
    </row>
    <row r="45" spans="1:28" ht="16.5" customHeight="1">
      <c r="A45" s="1957" t="s">
        <v>413</v>
      </c>
      <c r="B45" s="2012" t="s">
        <v>332</v>
      </c>
      <c r="C45" s="2013"/>
      <c r="D45" s="978">
        <f t="shared" ref="D45:D53" si="27">SUM(E45:H45)</f>
        <v>1</v>
      </c>
      <c r="E45" s="978"/>
      <c r="F45" s="978"/>
      <c r="G45" s="978">
        <v>1</v>
      </c>
      <c r="H45" s="978"/>
      <c r="I45" s="983">
        <f t="shared" ref="I45:I53" si="28">SUM(J45:M45)</f>
        <v>103</v>
      </c>
      <c r="J45" s="978"/>
      <c r="K45" s="978"/>
      <c r="L45" s="978">
        <v>103</v>
      </c>
      <c r="M45" s="980"/>
      <c r="N45" s="981"/>
      <c r="O45" s="978"/>
      <c r="P45" s="978">
        <v>1</v>
      </c>
      <c r="Q45" s="978">
        <v>103</v>
      </c>
      <c r="R45" s="978"/>
      <c r="S45" s="978"/>
      <c r="T45" s="978"/>
      <c r="U45" s="978"/>
      <c r="V45" s="978"/>
      <c r="W45" s="978"/>
      <c r="X45" s="978">
        <v>1</v>
      </c>
      <c r="Y45" s="978">
        <v>103</v>
      </c>
      <c r="Z45" s="978"/>
      <c r="AA45" s="982"/>
      <c r="AB45" s="43"/>
    </row>
    <row r="46" spans="1:28" ht="16.5" customHeight="1">
      <c r="A46" s="1958"/>
      <c r="B46" s="2014" t="s">
        <v>333</v>
      </c>
      <c r="C46" s="2015"/>
      <c r="D46" s="983">
        <f t="shared" si="27"/>
        <v>0</v>
      </c>
      <c r="E46" s="983"/>
      <c r="F46" s="983"/>
      <c r="G46" s="983"/>
      <c r="H46" s="983"/>
      <c r="I46" s="983">
        <f t="shared" si="28"/>
        <v>0</v>
      </c>
      <c r="J46" s="983"/>
      <c r="K46" s="983"/>
      <c r="L46" s="983"/>
      <c r="M46" s="985"/>
      <c r="N46" s="986"/>
      <c r="O46" s="983"/>
      <c r="P46" s="983"/>
      <c r="Q46" s="983"/>
      <c r="R46" s="983"/>
      <c r="S46" s="983"/>
      <c r="T46" s="983"/>
      <c r="U46" s="983"/>
      <c r="V46" s="983"/>
      <c r="W46" s="983"/>
      <c r="X46" s="983"/>
      <c r="Y46" s="983"/>
      <c r="Z46" s="983"/>
      <c r="AA46" s="987"/>
      <c r="AB46" s="43"/>
    </row>
    <row r="47" spans="1:28" ht="16.5" customHeight="1">
      <c r="A47" s="1958"/>
      <c r="B47" s="1975" t="s">
        <v>269</v>
      </c>
      <c r="C47" s="1976"/>
      <c r="D47" s="983">
        <f t="shared" si="27"/>
        <v>1</v>
      </c>
      <c r="E47" s="983"/>
      <c r="F47" s="983">
        <v>1</v>
      </c>
      <c r="G47" s="983"/>
      <c r="H47" s="983"/>
      <c r="I47" s="983">
        <f t="shared" si="28"/>
        <v>62</v>
      </c>
      <c r="J47" s="983"/>
      <c r="K47" s="983">
        <v>62</v>
      </c>
      <c r="L47" s="983"/>
      <c r="M47" s="985"/>
      <c r="N47" s="986"/>
      <c r="O47" s="983"/>
      <c r="P47" s="983">
        <v>1</v>
      </c>
      <c r="Q47" s="983">
        <v>62</v>
      </c>
      <c r="R47" s="983"/>
      <c r="S47" s="983"/>
      <c r="T47" s="983"/>
      <c r="U47" s="983"/>
      <c r="V47" s="983">
        <v>1</v>
      </c>
      <c r="W47" s="983">
        <v>62</v>
      </c>
      <c r="X47" s="983"/>
      <c r="Y47" s="983"/>
      <c r="Z47" s="983"/>
      <c r="AA47" s="987"/>
      <c r="AB47" s="43"/>
    </row>
    <row r="48" spans="1:28" ht="16.5" customHeight="1">
      <c r="A48" s="1958"/>
      <c r="B48" s="1975" t="s">
        <v>270</v>
      </c>
      <c r="C48" s="1976"/>
      <c r="D48" s="983">
        <f t="shared" si="27"/>
        <v>1</v>
      </c>
      <c r="E48" s="983"/>
      <c r="F48" s="983">
        <v>1</v>
      </c>
      <c r="G48" s="983"/>
      <c r="H48" s="983"/>
      <c r="I48" s="983">
        <f t="shared" si="28"/>
        <v>56</v>
      </c>
      <c r="J48" s="983"/>
      <c r="K48" s="983">
        <v>56</v>
      </c>
      <c r="L48" s="983"/>
      <c r="M48" s="985"/>
      <c r="N48" s="986"/>
      <c r="O48" s="983"/>
      <c r="P48" s="983">
        <v>1</v>
      </c>
      <c r="Q48" s="983">
        <v>56</v>
      </c>
      <c r="R48" s="983"/>
      <c r="S48" s="983"/>
      <c r="T48" s="983"/>
      <c r="U48" s="983"/>
      <c r="V48" s="983"/>
      <c r="W48" s="983"/>
      <c r="X48" s="983">
        <v>1</v>
      </c>
      <c r="Y48" s="983">
        <v>56</v>
      </c>
      <c r="Z48" s="983"/>
      <c r="AA48" s="987"/>
      <c r="AB48" s="43"/>
    </row>
    <row r="49" spans="1:28" ht="16.5" customHeight="1">
      <c r="A49" s="1958"/>
      <c r="B49" s="1969" t="s">
        <v>271</v>
      </c>
      <c r="C49" s="1969"/>
      <c r="D49" s="983">
        <f t="shared" si="27"/>
        <v>1</v>
      </c>
      <c r="E49" s="983">
        <v>1</v>
      </c>
      <c r="F49" s="983"/>
      <c r="G49" s="983"/>
      <c r="H49" s="983"/>
      <c r="I49" s="983">
        <f t="shared" si="28"/>
        <v>8</v>
      </c>
      <c r="J49" s="983">
        <v>8</v>
      </c>
      <c r="K49" s="983"/>
      <c r="L49" s="983"/>
      <c r="M49" s="985"/>
      <c r="N49" s="986"/>
      <c r="O49" s="983"/>
      <c r="P49" s="983">
        <v>1</v>
      </c>
      <c r="Q49" s="983">
        <v>8</v>
      </c>
      <c r="R49" s="983"/>
      <c r="S49" s="983"/>
      <c r="T49" s="983"/>
      <c r="U49" s="983"/>
      <c r="V49" s="983"/>
      <c r="W49" s="983"/>
      <c r="X49" s="983">
        <v>1</v>
      </c>
      <c r="Y49" s="983">
        <v>8</v>
      </c>
      <c r="Z49" s="983"/>
      <c r="AA49" s="987"/>
      <c r="AB49" s="43"/>
    </row>
    <row r="50" spans="1:28" ht="16.5" customHeight="1">
      <c r="A50" s="1958"/>
      <c r="B50" s="1969" t="s">
        <v>309</v>
      </c>
      <c r="C50" s="1969"/>
      <c r="D50" s="983">
        <f t="shared" si="27"/>
        <v>0</v>
      </c>
      <c r="E50" s="983"/>
      <c r="F50" s="983"/>
      <c r="G50" s="983"/>
      <c r="H50" s="983"/>
      <c r="I50" s="983">
        <f t="shared" si="28"/>
        <v>0</v>
      </c>
      <c r="J50" s="983"/>
      <c r="K50" s="983"/>
      <c r="L50" s="983"/>
      <c r="M50" s="985"/>
      <c r="N50" s="986"/>
      <c r="O50" s="983"/>
      <c r="P50" s="983"/>
      <c r="Q50" s="983"/>
      <c r="R50" s="983"/>
      <c r="S50" s="983"/>
      <c r="T50" s="983"/>
      <c r="U50" s="983"/>
      <c r="V50" s="983"/>
      <c r="W50" s="983"/>
      <c r="X50" s="983"/>
      <c r="Y50" s="983"/>
      <c r="Z50" s="983"/>
      <c r="AA50" s="987"/>
      <c r="AB50" s="43"/>
    </row>
    <row r="51" spans="1:28" ht="16.5" customHeight="1">
      <c r="A51" s="1958"/>
      <c r="B51" s="1969" t="s">
        <v>334</v>
      </c>
      <c r="C51" s="1969"/>
      <c r="D51" s="983">
        <f t="shared" si="27"/>
        <v>0</v>
      </c>
      <c r="E51" s="983"/>
      <c r="F51" s="983"/>
      <c r="G51" s="983"/>
      <c r="H51" s="983"/>
      <c r="I51" s="983">
        <f t="shared" si="28"/>
        <v>0</v>
      </c>
      <c r="J51" s="983"/>
      <c r="K51" s="983"/>
      <c r="L51" s="983"/>
      <c r="M51" s="985"/>
      <c r="N51" s="986"/>
      <c r="O51" s="983"/>
      <c r="P51" s="983"/>
      <c r="Q51" s="983"/>
      <c r="R51" s="983"/>
      <c r="S51" s="983"/>
      <c r="T51" s="983"/>
      <c r="U51" s="983"/>
      <c r="V51" s="983"/>
      <c r="W51" s="983"/>
      <c r="X51" s="983"/>
      <c r="Y51" s="983"/>
      <c r="Z51" s="983"/>
      <c r="AA51" s="987"/>
      <c r="AB51" s="43"/>
    </row>
    <row r="52" spans="1:28" ht="16.5" customHeight="1">
      <c r="A52" s="1958"/>
      <c r="B52" s="1969" t="s">
        <v>335</v>
      </c>
      <c r="C52" s="1969"/>
      <c r="D52" s="983">
        <f t="shared" si="27"/>
        <v>0</v>
      </c>
      <c r="E52" s="983"/>
      <c r="F52" s="983"/>
      <c r="G52" s="983"/>
      <c r="H52" s="983"/>
      <c r="I52" s="983">
        <f t="shared" si="28"/>
        <v>0</v>
      </c>
      <c r="J52" s="983"/>
      <c r="K52" s="983"/>
      <c r="L52" s="983"/>
      <c r="M52" s="985"/>
      <c r="N52" s="986"/>
      <c r="O52" s="983"/>
      <c r="P52" s="983"/>
      <c r="Q52" s="983"/>
      <c r="R52" s="983"/>
      <c r="S52" s="983"/>
      <c r="T52" s="983"/>
      <c r="U52" s="983"/>
      <c r="V52" s="983"/>
      <c r="W52" s="983"/>
      <c r="X52" s="983"/>
      <c r="Y52" s="983"/>
      <c r="Z52" s="983"/>
      <c r="AA52" s="987"/>
      <c r="AB52" s="43"/>
    </row>
    <row r="53" spans="1:28" ht="16.5" customHeight="1" thickBot="1">
      <c r="A53" s="1958"/>
      <c r="B53" s="1969" t="s">
        <v>336</v>
      </c>
      <c r="C53" s="1969"/>
      <c r="D53" s="1059">
        <f t="shared" si="27"/>
        <v>1</v>
      </c>
      <c r="E53" s="1059"/>
      <c r="F53" s="1059">
        <v>1</v>
      </c>
      <c r="G53" s="1059"/>
      <c r="H53" s="1059"/>
      <c r="I53" s="983">
        <f t="shared" si="28"/>
        <v>59</v>
      </c>
      <c r="J53" s="1059"/>
      <c r="K53" s="1059">
        <v>59</v>
      </c>
      <c r="L53" s="1059"/>
      <c r="M53" s="1067"/>
      <c r="N53" s="1068"/>
      <c r="O53" s="1059"/>
      <c r="P53" s="1059">
        <v>1</v>
      </c>
      <c r="Q53" s="1059">
        <v>59</v>
      </c>
      <c r="R53" s="1059"/>
      <c r="S53" s="1059"/>
      <c r="T53" s="1059"/>
      <c r="U53" s="1059"/>
      <c r="V53" s="1059"/>
      <c r="W53" s="1059"/>
      <c r="X53" s="1059">
        <v>1</v>
      </c>
      <c r="Y53" s="1059">
        <v>59</v>
      </c>
      <c r="Z53" s="1059"/>
      <c r="AA53" s="1069"/>
      <c r="AB53" s="43"/>
    </row>
    <row r="54" spans="1:28" ht="16.5" customHeight="1" thickTop="1" thickBot="1">
      <c r="A54" s="1965"/>
      <c r="B54" s="1970" t="s">
        <v>604</v>
      </c>
      <c r="C54" s="1986"/>
      <c r="D54" s="989">
        <f>SUM(D45:D53)</f>
        <v>5</v>
      </c>
      <c r="E54" s="989">
        <f t="shared" ref="E54:AA54" si="29">SUM(E45:E53)</f>
        <v>1</v>
      </c>
      <c r="F54" s="989">
        <f>SUM(F47:F53)</f>
        <v>3</v>
      </c>
      <c r="G54" s="989">
        <f t="shared" si="29"/>
        <v>1</v>
      </c>
      <c r="H54" s="989">
        <f t="shared" si="29"/>
        <v>0</v>
      </c>
      <c r="I54" s="989">
        <f t="shared" si="29"/>
        <v>288</v>
      </c>
      <c r="J54" s="989">
        <f t="shared" si="29"/>
        <v>8</v>
      </c>
      <c r="K54" s="989">
        <f>SUM(K47:K53)</f>
        <v>177</v>
      </c>
      <c r="L54" s="989">
        <f t="shared" si="29"/>
        <v>103</v>
      </c>
      <c r="M54" s="990">
        <f t="shared" si="29"/>
        <v>0</v>
      </c>
      <c r="N54" s="991">
        <f t="shared" si="29"/>
        <v>0</v>
      </c>
      <c r="O54" s="989">
        <f t="shared" si="29"/>
        <v>0</v>
      </c>
      <c r="P54" s="988">
        <f t="shared" si="29"/>
        <v>5</v>
      </c>
      <c r="Q54" s="989">
        <f t="shared" si="29"/>
        <v>288</v>
      </c>
      <c r="R54" s="989">
        <f t="shared" si="29"/>
        <v>0</v>
      </c>
      <c r="S54" s="989">
        <f t="shared" si="29"/>
        <v>0</v>
      </c>
      <c r="T54" s="989">
        <f t="shared" si="29"/>
        <v>0</v>
      </c>
      <c r="U54" s="989">
        <f t="shared" si="29"/>
        <v>0</v>
      </c>
      <c r="V54" s="989">
        <f t="shared" si="29"/>
        <v>1</v>
      </c>
      <c r="W54" s="989">
        <f t="shared" si="29"/>
        <v>62</v>
      </c>
      <c r="X54" s="989">
        <f t="shared" si="29"/>
        <v>4</v>
      </c>
      <c r="Y54" s="989">
        <f t="shared" si="29"/>
        <v>226</v>
      </c>
      <c r="Z54" s="989">
        <f t="shared" si="29"/>
        <v>0</v>
      </c>
      <c r="AA54" s="992">
        <f t="shared" si="29"/>
        <v>0</v>
      </c>
      <c r="AB54" s="43"/>
    </row>
    <row r="55" spans="1:28" ht="16.5" customHeight="1">
      <c r="A55" s="1957" t="s">
        <v>414</v>
      </c>
      <c r="B55" s="2019" t="s">
        <v>408</v>
      </c>
      <c r="C55" s="2019"/>
      <c r="D55" s="940">
        <f>SUM(E55:H55)</f>
        <v>0</v>
      </c>
      <c r="E55" s="940"/>
      <c r="F55" s="940"/>
      <c r="G55" s="940"/>
      <c r="H55" s="940"/>
      <c r="I55" s="997">
        <f>SUM(J55:M55)</f>
        <v>0</v>
      </c>
      <c r="J55" s="940"/>
      <c r="K55" s="940"/>
      <c r="L55" s="940"/>
      <c r="M55" s="994"/>
      <c r="N55" s="995"/>
      <c r="O55" s="940"/>
      <c r="P55" s="940"/>
      <c r="Q55" s="940"/>
      <c r="R55" s="940"/>
      <c r="S55" s="940"/>
      <c r="T55" s="940"/>
      <c r="U55" s="940"/>
      <c r="V55" s="940"/>
      <c r="W55" s="940"/>
      <c r="X55" s="940"/>
      <c r="Y55" s="940"/>
      <c r="Z55" s="940"/>
      <c r="AA55" s="996"/>
      <c r="AB55" s="70"/>
    </row>
    <row r="56" spans="1:28" ht="16.5" customHeight="1">
      <c r="A56" s="1958"/>
      <c r="B56" s="1969" t="s">
        <v>310</v>
      </c>
      <c r="C56" s="1969"/>
      <c r="D56" s="1070">
        <f>SUM(E56:H56)</f>
        <v>0</v>
      </c>
      <c r="E56" s="1070"/>
      <c r="F56" s="1070"/>
      <c r="G56" s="1070"/>
      <c r="H56" s="1070"/>
      <c r="I56" s="997">
        <f>SUM(J56:M56)</f>
        <v>0</v>
      </c>
      <c r="J56" s="1070"/>
      <c r="K56" s="1070"/>
      <c r="L56" s="1070"/>
      <c r="M56" s="1071"/>
      <c r="N56" s="1072"/>
      <c r="O56" s="1070"/>
      <c r="P56" s="1070"/>
      <c r="Q56" s="1070"/>
      <c r="R56" s="1070"/>
      <c r="S56" s="1070"/>
      <c r="T56" s="1070"/>
      <c r="U56" s="1070"/>
      <c r="V56" s="1070"/>
      <c r="W56" s="1070"/>
      <c r="X56" s="1070"/>
      <c r="Y56" s="1070"/>
      <c r="Z56" s="1070"/>
      <c r="AA56" s="1073"/>
      <c r="AB56" s="43"/>
    </row>
    <row r="57" spans="1:28" ht="16.5" customHeight="1" thickBot="1">
      <c r="A57" s="1958"/>
      <c r="B57" s="1969" t="s">
        <v>260</v>
      </c>
      <c r="C57" s="1969"/>
      <c r="D57" s="997">
        <f>SUM(E57:H57)</f>
        <v>0</v>
      </c>
      <c r="E57" s="997"/>
      <c r="F57" s="997"/>
      <c r="G57" s="997"/>
      <c r="H57" s="997"/>
      <c r="I57" s="997">
        <f>SUM(J57:M57)</f>
        <v>0</v>
      </c>
      <c r="J57" s="997"/>
      <c r="K57" s="997"/>
      <c r="L57" s="997"/>
      <c r="M57" s="998"/>
      <c r="N57" s="942"/>
      <c r="O57" s="997"/>
      <c r="P57" s="997"/>
      <c r="Q57" s="997"/>
      <c r="R57" s="997"/>
      <c r="S57" s="997"/>
      <c r="T57" s="997"/>
      <c r="U57" s="997"/>
      <c r="V57" s="997"/>
      <c r="W57" s="997"/>
      <c r="X57" s="997"/>
      <c r="Y57" s="997"/>
      <c r="Z57" s="997"/>
      <c r="AA57" s="943"/>
      <c r="AB57" s="43"/>
    </row>
    <row r="58" spans="1:28" ht="16.5" customHeight="1" thickTop="1" thickBot="1">
      <c r="A58" s="1959"/>
      <c r="B58" s="1970" t="s">
        <v>604</v>
      </c>
      <c r="C58" s="1971"/>
      <c r="D58" s="989">
        <f>SUM(D55:D57)</f>
        <v>0</v>
      </c>
      <c r="E58" s="989">
        <f t="shared" ref="E58:AA58" si="30">SUM(E55:E57)</f>
        <v>0</v>
      </c>
      <c r="F58" s="989">
        <f t="shared" si="30"/>
        <v>0</v>
      </c>
      <c r="G58" s="989">
        <f t="shared" si="30"/>
        <v>0</v>
      </c>
      <c r="H58" s="989">
        <f t="shared" si="30"/>
        <v>0</v>
      </c>
      <c r="I58" s="989">
        <f t="shared" si="30"/>
        <v>0</v>
      </c>
      <c r="J58" s="989">
        <f t="shared" si="30"/>
        <v>0</v>
      </c>
      <c r="K58" s="989">
        <f t="shared" si="30"/>
        <v>0</v>
      </c>
      <c r="L58" s="989">
        <f t="shared" si="30"/>
        <v>0</v>
      </c>
      <c r="M58" s="990">
        <f t="shared" si="30"/>
        <v>0</v>
      </c>
      <c r="N58" s="991">
        <f t="shared" si="30"/>
        <v>0</v>
      </c>
      <c r="O58" s="989">
        <f t="shared" si="30"/>
        <v>0</v>
      </c>
      <c r="P58" s="988">
        <f t="shared" si="30"/>
        <v>0</v>
      </c>
      <c r="Q58" s="989">
        <f t="shared" si="30"/>
        <v>0</v>
      </c>
      <c r="R58" s="989">
        <f t="shared" si="30"/>
        <v>0</v>
      </c>
      <c r="S58" s="989">
        <f t="shared" si="30"/>
        <v>0</v>
      </c>
      <c r="T58" s="989">
        <f t="shared" si="30"/>
        <v>0</v>
      </c>
      <c r="U58" s="989">
        <f t="shared" si="30"/>
        <v>0</v>
      </c>
      <c r="V58" s="989">
        <f t="shared" si="30"/>
        <v>0</v>
      </c>
      <c r="W58" s="989">
        <f>SUM(W55:W57)</f>
        <v>0</v>
      </c>
      <c r="X58" s="989">
        <f t="shared" si="30"/>
        <v>0</v>
      </c>
      <c r="Y58" s="989">
        <f t="shared" si="30"/>
        <v>0</v>
      </c>
      <c r="Z58" s="989">
        <f t="shared" si="30"/>
        <v>0</v>
      </c>
      <c r="AA58" s="992">
        <f t="shared" si="30"/>
        <v>0</v>
      </c>
      <c r="AB58" s="43"/>
    </row>
    <row r="59" spans="1:28" ht="16.5" customHeight="1">
      <c r="A59" s="1964" t="s">
        <v>409</v>
      </c>
      <c r="B59" s="1969" t="s">
        <v>558</v>
      </c>
      <c r="C59" s="1969"/>
      <c r="D59" s="1054">
        <f>SUM(E59:H59)</f>
        <v>1</v>
      </c>
      <c r="E59" s="978">
        <v>1</v>
      </c>
      <c r="F59" s="978"/>
      <c r="G59" s="978"/>
      <c r="H59" s="978"/>
      <c r="I59" s="1059">
        <f>SUM(J59:M59)</f>
        <v>42</v>
      </c>
      <c r="J59" s="978">
        <v>42</v>
      </c>
      <c r="K59" s="978"/>
      <c r="L59" s="978"/>
      <c r="M59" s="980"/>
      <c r="N59" s="981"/>
      <c r="O59" s="978"/>
      <c r="P59" s="978"/>
      <c r="Q59" s="978"/>
      <c r="R59" s="978">
        <v>1</v>
      </c>
      <c r="S59" s="978">
        <v>42</v>
      </c>
      <c r="T59" s="978"/>
      <c r="U59" s="978"/>
      <c r="V59" s="978">
        <v>1</v>
      </c>
      <c r="W59" s="978">
        <v>42</v>
      </c>
      <c r="X59" s="978"/>
      <c r="Y59" s="978"/>
      <c r="Z59" s="978"/>
      <c r="AA59" s="982"/>
      <c r="AB59" s="43"/>
    </row>
    <row r="60" spans="1:28" ht="16.5" customHeight="1">
      <c r="A60" s="1958"/>
      <c r="B60" s="2018" t="s">
        <v>559</v>
      </c>
      <c r="C60" s="2018"/>
      <c r="D60" s="1055">
        <f>SUM(E60:H60)</f>
        <v>0</v>
      </c>
      <c r="E60" s="1056"/>
      <c r="F60" s="983"/>
      <c r="G60" s="983"/>
      <c r="H60" s="983"/>
      <c r="I60" s="1055">
        <f>SUM(J60:M60)</f>
        <v>0</v>
      </c>
      <c r="J60" s="1056"/>
      <c r="K60" s="983"/>
      <c r="L60" s="983"/>
      <c r="M60" s="985"/>
      <c r="N60" s="986"/>
      <c r="O60" s="983"/>
      <c r="P60" s="983"/>
      <c r="Q60" s="983"/>
      <c r="R60" s="983"/>
      <c r="S60" s="983"/>
      <c r="T60" s="983"/>
      <c r="U60" s="983"/>
      <c r="V60" s="983"/>
      <c r="W60" s="983"/>
      <c r="X60" s="983"/>
      <c r="Y60" s="983"/>
      <c r="Z60" s="983"/>
      <c r="AA60" s="987"/>
      <c r="AB60" s="43"/>
    </row>
    <row r="61" spans="1:28" ht="16.5" customHeight="1" thickBot="1">
      <c r="A61" s="1958"/>
      <c r="B61" s="1969" t="s">
        <v>560</v>
      </c>
      <c r="C61" s="1969"/>
      <c r="D61" s="983">
        <f>SUM(E61:H61)</f>
        <v>1</v>
      </c>
      <c r="E61" s="983"/>
      <c r="F61" s="983"/>
      <c r="G61" s="983"/>
      <c r="H61" s="983">
        <v>1</v>
      </c>
      <c r="I61" s="1059">
        <f>SUM(J61:M61)</f>
        <v>264</v>
      </c>
      <c r="J61" s="983"/>
      <c r="K61" s="983"/>
      <c r="L61" s="983"/>
      <c r="M61" s="985">
        <v>264</v>
      </c>
      <c r="N61" s="986"/>
      <c r="O61" s="983"/>
      <c r="P61" s="983"/>
      <c r="Q61" s="983"/>
      <c r="R61" s="983">
        <v>1</v>
      </c>
      <c r="S61" s="983">
        <v>264</v>
      </c>
      <c r="T61" s="983"/>
      <c r="U61" s="983"/>
      <c r="V61" s="983">
        <v>1</v>
      </c>
      <c r="W61" s="983">
        <v>94</v>
      </c>
      <c r="X61" s="983"/>
      <c r="Y61" s="983"/>
      <c r="Z61" s="983">
        <v>1</v>
      </c>
      <c r="AA61" s="987">
        <v>170</v>
      </c>
      <c r="AB61" s="43"/>
    </row>
    <row r="62" spans="1:28" ht="16.5" customHeight="1" thickTop="1" thickBot="1">
      <c r="A62" s="1959"/>
      <c r="B62" s="1970" t="s">
        <v>604</v>
      </c>
      <c r="C62" s="1986"/>
      <c r="D62" s="989">
        <f>SUM(D59:D61)</f>
        <v>2</v>
      </c>
      <c r="E62" s="989">
        <f>SUM(E59,E60:E61)</f>
        <v>1</v>
      </c>
      <c r="F62" s="989">
        <f>SUM(F59:F61)</f>
        <v>0</v>
      </c>
      <c r="G62" s="989">
        <f>SUM(G59,G60:G61)</f>
        <v>0</v>
      </c>
      <c r="H62" s="989">
        <f>SUM(H59:H61)</f>
        <v>1</v>
      </c>
      <c r="I62" s="1074">
        <f>SUM(J62:M62)</f>
        <v>306</v>
      </c>
      <c r="J62" s="989">
        <f>SUM(J59:J61)</f>
        <v>42</v>
      </c>
      <c r="K62" s="989">
        <f>SUM(K59:K61)</f>
        <v>0</v>
      </c>
      <c r="L62" s="989">
        <f>SUM(L59,L60:L61)</f>
        <v>0</v>
      </c>
      <c r="M62" s="990">
        <f>SUM(M59:M61)</f>
        <v>264</v>
      </c>
      <c r="N62" s="1057">
        <f>SUM(N59:N61)</f>
        <v>0</v>
      </c>
      <c r="O62" s="989">
        <f>SUM(O59:O61)</f>
        <v>0</v>
      </c>
      <c r="P62" s="989">
        <f>SUM(P59:P61)</f>
        <v>0</v>
      </c>
      <c r="Q62" s="989">
        <f>SUM(Q59:Q61)</f>
        <v>0</v>
      </c>
      <c r="R62" s="989">
        <f>SUM(R59,R60:R61)</f>
        <v>2</v>
      </c>
      <c r="S62" s="989">
        <f>SUM(S59,S60:S61)</f>
        <v>306</v>
      </c>
      <c r="T62" s="989">
        <f>SUM(T59:T61)</f>
        <v>0</v>
      </c>
      <c r="U62" s="989">
        <f>SUM(U59:U61)</f>
        <v>0</v>
      </c>
      <c r="V62" s="989">
        <f>SUM(V59,V60:V61)</f>
        <v>2</v>
      </c>
      <c r="W62" s="989">
        <f>SUM(W59,W60:W61)</f>
        <v>136</v>
      </c>
      <c r="X62" s="989">
        <f>SUM(X59:X61)</f>
        <v>0</v>
      </c>
      <c r="Y62" s="989">
        <f>SUM(Y59:Y61)</f>
        <v>0</v>
      </c>
      <c r="Z62" s="989">
        <f>SUM(Z59:Z61)</f>
        <v>1</v>
      </c>
      <c r="AA62" s="992">
        <f>SUM(AA59,AA60:AA61)</f>
        <v>170</v>
      </c>
      <c r="AB62" s="43"/>
    </row>
    <row r="63" spans="1:28" ht="16.5" customHeight="1">
      <c r="A63" s="1964" t="s">
        <v>444</v>
      </c>
      <c r="B63" s="1969" t="s">
        <v>272</v>
      </c>
      <c r="C63" s="1969"/>
      <c r="D63" s="1075">
        <f t="shared" ref="D63:D69" si="31">SUM(E63:H63)</f>
        <v>0</v>
      </c>
      <c r="E63" s="1075"/>
      <c r="F63" s="1075"/>
      <c r="G63" s="1075"/>
      <c r="H63" s="1075"/>
      <c r="I63" s="983">
        <f t="shared" ref="I63:I69" si="32">SUM(J63:M63)</f>
        <v>0</v>
      </c>
      <c r="J63" s="1075"/>
      <c r="K63" s="1075"/>
      <c r="L63" s="1075"/>
      <c r="M63" s="1076"/>
      <c r="N63" s="1077"/>
      <c r="O63" s="1075"/>
      <c r="P63" s="1075"/>
      <c r="Q63" s="1075"/>
      <c r="R63" s="1075"/>
      <c r="S63" s="1075"/>
      <c r="T63" s="1075"/>
      <c r="U63" s="1075"/>
      <c r="V63" s="1075"/>
      <c r="W63" s="1075"/>
      <c r="X63" s="1075"/>
      <c r="Y63" s="1075"/>
      <c r="Z63" s="1075"/>
      <c r="AA63" s="1078"/>
      <c r="AB63" s="43"/>
    </row>
    <row r="64" spans="1:28" ht="16.5" customHeight="1">
      <c r="A64" s="1958"/>
      <c r="B64" s="1969" t="s">
        <v>273</v>
      </c>
      <c r="C64" s="1969"/>
      <c r="D64" s="983">
        <f t="shared" si="31"/>
        <v>3</v>
      </c>
      <c r="E64" s="983">
        <v>3</v>
      </c>
      <c r="F64" s="983">
        <v>0</v>
      </c>
      <c r="G64" s="983">
        <v>0</v>
      </c>
      <c r="H64" s="983">
        <v>0</v>
      </c>
      <c r="I64" s="983">
        <f t="shared" si="32"/>
        <v>96</v>
      </c>
      <c r="J64" s="983">
        <v>48</v>
      </c>
      <c r="K64" s="983">
        <v>48</v>
      </c>
      <c r="L64" s="983">
        <v>0</v>
      </c>
      <c r="M64" s="985">
        <v>0</v>
      </c>
      <c r="N64" s="986">
        <v>0</v>
      </c>
      <c r="O64" s="983">
        <v>0</v>
      </c>
      <c r="P64" s="983">
        <v>0</v>
      </c>
      <c r="Q64" s="983">
        <v>0</v>
      </c>
      <c r="R64" s="983">
        <v>3</v>
      </c>
      <c r="S64" s="983">
        <v>48</v>
      </c>
      <c r="T64" s="983">
        <v>0</v>
      </c>
      <c r="U64" s="983">
        <v>0</v>
      </c>
      <c r="V64" s="983">
        <v>0</v>
      </c>
      <c r="W64" s="983">
        <v>0</v>
      </c>
      <c r="X64" s="983">
        <v>0</v>
      </c>
      <c r="Y64" s="983">
        <v>0</v>
      </c>
      <c r="Z64" s="983">
        <v>3</v>
      </c>
      <c r="AA64" s="987">
        <v>48</v>
      </c>
      <c r="AB64" s="43"/>
    </row>
    <row r="65" spans="1:28" ht="16.5" customHeight="1">
      <c r="A65" s="1958"/>
      <c r="B65" s="1969" t="s">
        <v>341</v>
      </c>
      <c r="C65" s="1969"/>
      <c r="D65" s="1058">
        <f t="shared" si="31"/>
        <v>0</v>
      </c>
      <c r="E65" s="1058"/>
      <c r="F65" s="1058"/>
      <c r="G65" s="1058"/>
      <c r="H65" s="1058"/>
      <c r="I65" s="983">
        <f t="shared" si="32"/>
        <v>0</v>
      </c>
      <c r="J65" s="1058"/>
      <c r="K65" s="1058"/>
      <c r="L65" s="1058"/>
      <c r="M65" s="1060"/>
      <c r="N65" s="1061"/>
      <c r="O65" s="1058"/>
      <c r="P65" s="1058"/>
      <c r="Q65" s="1058"/>
      <c r="R65" s="1058"/>
      <c r="S65" s="1058"/>
      <c r="T65" s="1058"/>
      <c r="U65" s="1058"/>
      <c r="V65" s="1058"/>
      <c r="W65" s="1058"/>
      <c r="X65" s="1058"/>
      <c r="Y65" s="1058"/>
      <c r="Z65" s="1058"/>
      <c r="AA65" s="1062"/>
      <c r="AB65" s="43"/>
    </row>
    <row r="66" spans="1:28" ht="16.5" customHeight="1">
      <c r="A66" s="1958"/>
      <c r="B66" s="2018" t="s">
        <v>342</v>
      </c>
      <c r="C66" s="2018"/>
      <c r="D66" s="1058">
        <f t="shared" si="31"/>
        <v>0</v>
      </c>
      <c r="E66" s="1058"/>
      <c r="F66" s="1058"/>
      <c r="G66" s="1058"/>
      <c r="H66" s="1058"/>
      <c r="I66" s="983">
        <f t="shared" si="32"/>
        <v>0</v>
      </c>
      <c r="J66" s="1058"/>
      <c r="K66" s="1058"/>
      <c r="L66" s="1058"/>
      <c r="M66" s="1060"/>
      <c r="N66" s="1061"/>
      <c r="O66" s="1058"/>
      <c r="P66" s="1058"/>
      <c r="Q66" s="1058"/>
      <c r="R66" s="1058"/>
      <c r="S66" s="1058"/>
      <c r="T66" s="1058"/>
      <c r="U66" s="1058"/>
      <c r="V66" s="1058"/>
      <c r="W66" s="1058"/>
      <c r="X66" s="1058"/>
      <c r="Y66" s="1058"/>
      <c r="Z66" s="1058"/>
      <c r="AA66" s="1062"/>
      <c r="AB66" s="43"/>
    </row>
    <row r="67" spans="1:28" ht="16.5" customHeight="1">
      <c r="A67" s="1958"/>
      <c r="B67" s="2018" t="s">
        <v>343</v>
      </c>
      <c r="C67" s="2018"/>
      <c r="D67" s="983">
        <f t="shared" si="31"/>
        <v>0</v>
      </c>
      <c r="E67" s="983"/>
      <c r="F67" s="983"/>
      <c r="G67" s="983"/>
      <c r="H67" s="983"/>
      <c r="I67" s="983">
        <f t="shared" si="32"/>
        <v>0</v>
      </c>
      <c r="J67" s="983"/>
      <c r="K67" s="983"/>
      <c r="L67" s="983"/>
      <c r="M67" s="985"/>
      <c r="N67" s="986"/>
      <c r="O67" s="983"/>
      <c r="P67" s="983"/>
      <c r="Q67" s="983"/>
      <c r="R67" s="983"/>
      <c r="S67" s="983"/>
      <c r="T67" s="983"/>
      <c r="U67" s="983"/>
      <c r="V67" s="983"/>
      <c r="W67" s="983"/>
      <c r="X67" s="983"/>
      <c r="Y67" s="983"/>
      <c r="Z67" s="983"/>
      <c r="AA67" s="987"/>
      <c r="AB67" s="43"/>
    </row>
    <row r="68" spans="1:28" ht="16.5" customHeight="1">
      <c r="A68" s="1958"/>
      <c r="B68" s="2018" t="s">
        <v>344</v>
      </c>
      <c r="C68" s="2018"/>
      <c r="D68" s="983">
        <f t="shared" si="31"/>
        <v>0</v>
      </c>
      <c r="E68" s="983"/>
      <c r="F68" s="983"/>
      <c r="G68" s="983"/>
      <c r="H68" s="983"/>
      <c r="I68" s="983">
        <f t="shared" si="32"/>
        <v>0</v>
      </c>
      <c r="J68" s="983"/>
      <c r="K68" s="983"/>
      <c r="L68" s="983"/>
      <c r="M68" s="985"/>
      <c r="N68" s="986"/>
      <c r="O68" s="983"/>
      <c r="P68" s="983"/>
      <c r="Q68" s="983"/>
      <c r="R68" s="983"/>
      <c r="S68" s="983"/>
      <c r="T68" s="983"/>
      <c r="U68" s="983"/>
      <c r="V68" s="983"/>
      <c r="W68" s="983"/>
      <c r="X68" s="983"/>
      <c r="Y68" s="983"/>
      <c r="Z68" s="983"/>
      <c r="AA68" s="987"/>
      <c r="AB68" s="43"/>
    </row>
    <row r="69" spans="1:28" ht="16.5" customHeight="1" thickBot="1">
      <c r="A69" s="1958"/>
      <c r="B69" s="2018" t="s">
        <v>253</v>
      </c>
      <c r="C69" s="2018"/>
      <c r="D69" s="983">
        <f t="shared" si="31"/>
        <v>8</v>
      </c>
      <c r="E69" s="983">
        <v>5</v>
      </c>
      <c r="F69" s="983">
        <v>3</v>
      </c>
      <c r="G69" s="983">
        <v>0</v>
      </c>
      <c r="H69" s="983">
        <v>0</v>
      </c>
      <c r="I69" s="983">
        <f t="shared" si="32"/>
        <v>76</v>
      </c>
      <c r="J69" s="983">
        <v>73</v>
      </c>
      <c r="K69" s="983">
        <v>3</v>
      </c>
      <c r="L69" s="983">
        <v>0</v>
      </c>
      <c r="M69" s="985">
        <v>0</v>
      </c>
      <c r="N69" s="986">
        <v>0</v>
      </c>
      <c r="O69" s="983">
        <v>0</v>
      </c>
      <c r="P69" s="983">
        <v>0</v>
      </c>
      <c r="Q69" s="983">
        <v>0</v>
      </c>
      <c r="R69" s="983">
        <v>8</v>
      </c>
      <c r="S69" s="983">
        <v>239.1</v>
      </c>
      <c r="T69" s="983">
        <v>0</v>
      </c>
      <c r="U69" s="983">
        <v>0</v>
      </c>
      <c r="V69" s="983">
        <v>0</v>
      </c>
      <c r="W69" s="983">
        <v>0</v>
      </c>
      <c r="X69" s="983">
        <v>0</v>
      </c>
      <c r="Y69" s="983">
        <v>0</v>
      </c>
      <c r="Z69" s="983">
        <v>8</v>
      </c>
      <c r="AA69" s="987">
        <v>239.1</v>
      </c>
      <c r="AB69" s="43"/>
    </row>
    <row r="70" spans="1:28" ht="16.5" customHeight="1" thickTop="1" thickBot="1">
      <c r="A70" s="1959"/>
      <c r="B70" s="1970" t="s">
        <v>604</v>
      </c>
      <c r="C70" s="1986"/>
      <c r="D70" s="989">
        <f>SUM(D63:D69)</f>
        <v>11</v>
      </c>
      <c r="E70" s="989">
        <f>SUM(E63:E69)</f>
        <v>8</v>
      </c>
      <c r="F70" s="989">
        <f t="shared" ref="F70:AA70" si="33">SUM(F63:F69)</f>
        <v>3</v>
      </c>
      <c r="G70" s="989">
        <f t="shared" si="33"/>
        <v>0</v>
      </c>
      <c r="H70" s="989">
        <f t="shared" si="33"/>
        <v>0</v>
      </c>
      <c r="I70" s="989">
        <f t="shared" si="33"/>
        <v>172</v>
      </c>
      <c r="J70" s="989">
        <f t="shared" si="33"/>
        <v>121</v>
      </c>
      <c r="K70" s="989">
        <f t="shared" si="33"/>
        <v>51</v>
      </c>
      <c r="L70" s="989">
        <f t="shared" si="33"/>
        <v>0</v>
      </c>
      <c r="M70" s="990">
        <f t="shared" si="33"/>
        <v>0</v>
      </c>
      <c r="N70" s="991">
        <f t="shared" si="33"/>
        <v>0</v>
      </c>
      <c r="O70" s="988">
        <f t="shared" si="33"/>
        <v>0</v>
      </c>
      <c r="P70" s="988">
        <f t="shared" si="33"/>
        <v>0</v>
      </c>
      <c r="Q70" s="989">
        <f t="shared" si="33"/>
        <v>0</v>
      </c>
      <c r="R70" s="989">
        <f t="shared" si="33"/>
        <v>11</v>
      </c>
      <c r="S70" s="989">
        <f t="shared" si="33"/>
        <v>287.10000000000002</v>
      </c>
      <c r="T70" s="988">
        <f t="shared" si="33"/>
        <v>0</v>
      </c>
      <c r="U70" s="988">
        <f t="shared" si="33"/>
        <v>0</v>
      </c>
      <c r="V70" s="989">
        <f t="shared" si="33"/>
        <v>0</v>
      </c>
      <c r="W70" s="989">
        <f t="shared" si="33"/>
        <v>0</v>
      </c>
      <c r="X70" s="988">
        <f t="shared" si="33"/>
        <v>0</v>
      </c>
      <c r="Y70" s="988">
        <f t="shared" si="33"/>
        <v>0</v>
      </c>
      <c r="Z70" s="988">
        <f t="shared" si="33"/>
        <v>11</v>
      </c>
      <c r="AA70" s="992">
        <f t="shared" si="33"/>
        <v>287.10000000000002</v>
      </c>
      <c r="AB70" s="43"/>
    </row>
    <row r="71" spans="1:28" ht="16.5" customHeight="1">
      <c r="A71" s="1686" t="s">
        <v>410</v>
      </c>
      <c r="B71" s="1663" t="s">
        <v>311</v>
      </c>
      <c r="C71" s="1663"/>
      <c r="D71" s="940">
        <f>SUM(E71:H71)</f>
        <v>1</v>
      </c>
      <c r="E71" s="940"/>
      <c r="F71" s="940"/>
      <c r="G71" s="940"/>
      <c r="H71" s="940">
        <v>1</v>
      </c>
      <c r="I71" s="997">
        <f>SUM(J71:M71)</f>
        <v>215</v>
      </c>
      <c r="J71" s="940"/>
      <c r="K71" s="940"/>
      <c r="L71" s="940"/>
      <c r="M71" s="994">
        <v>215</v>
      </c>
      <c r="N71" s="995"/>
      <c r="O71" s="940"/>
      <c r="P71" s="940">
        <v>1</v>
      </c>
      <c r="Q71" s="940">
        <v>49</v>
      </c>
      <c r="R71" s="940">
        <v>1</v>
      </c>
      <c r="S71" s="940">
        <v>166</v>
      </c>
      <c r="T71" s="940"/>
      <c r="U71" s="940"/>
      <c r="V71" s="940">
        <v>1</v>
      </c>
      <c r="W71" s="940">
        <v>83</v>
      </c>
      <c r="X71" s="940"/>
      <c r="Y71" s="940"/>
      <c r="Z71" s="940">
        <v>1</v>
      </c>
      <c r="AA71" s="996">
        <v>132</v>
      </c>
      <c r="AB71" s="70"/>
    </row>
    <row r="72" spans="1:28" ht="16.5" customHeight="1">
      <c r="A72" s="1679"/>
      <c r="B72" s="1663" t="s">
        <v>389</v>
      </c>
      <c r="C72" s="1663"/>
      <c r="D72" s="997">
        <f>SUM(E72:H72)</f>
        <v>1</v>
      </c>
      <c r="E72" s="997"/>
      <c r="F72" s="997"/>
      <c r="G72" s="997">
        <v>1</v>
      </c>
      <c r="H72" s="997"/>
      <c r="I72" s="997">
        <f>SUM(J72:M72)</f>
        <v>142</v>
      </c>
      <c r="J72" s="997"/>
      <c r="K72" s="997"/>
      <c r="L72" s="997">
        <v>142</v>
      </c>
      <c r="M72" s="998"/>
      <c r="N72" s="942"/>
      <c r="O72" s="997"/>
      <c r="P72" s="997">
        <v>1</v>
      </c>
      <c r="Q72" s="997">
        <v>58</v>
      </c>
      <c r="R72" s="997">
        <v>1</v>
      </c>
      <c r="S72" s="997">
        <v>84</v>
      </c>
      <c r="T72" s="997"/>
      <c r="U72" s="997"/>
      <c r="V72" s="997"/>
      <c r="W72" s="997"/>
      <c r="X72" s="997"/>
      <c r="Y72" s="997"/>
      <c r="Z72" s="997">
        <v>1</v>
      </c>
      <c r="AA72" s="943">
        <v>142</v>
      </c>
      <c r="AB72" s="70"/>
    </row>
    <row r="73" spans="1:28" ht="16.5" customHeight="1" thickBot="1">
      <c r="A73" s="1679"/>
      <c r="B73" s="1667" t="s">
        <v>254</v>
      </c>
      <c r="C73" s="1667"/>
      <c r="D73" s="1070">
        <f>SUM(E73:H73)</f>
        <v>4</v>
      </c>
      <c r="E73" s="1070">
        <v>3</v>
      </c>
      <c r="F73" s="1070">
        <v>1</v>
      </c>
      <c r="G73" s="1070"/>
      <c r="H73" s="1070"/>
      <c r="I73" s="997">
        <f>SUM(J73:M73)</f>
        <v>165</v>
      </c>
      <c r="J73" s="1070">
        <v>84</v>
      </c>
      <c r="K73" s="1070">
        <v>81</v>
      </c>
      <c r="L73" s="1070"/>
      <c r="M73" s="1071"/>
      <c r="N73" s="1072"/>
      <c r="O73" s="1070"/>
      <c r="P73" s="1070">
        <v>1</v>
      </c>
      <c r="Q73" s="1070">
        <v>20</v>
      </c>
      <c r="R73" s="1070">
        <v>2</v>
      </c>
      <c r="S73" s="1070">
        <v>114</v>
      </c>
      <c r="T73" s="1070">
        <v>1</v>
      </c>
      <c r="U73" s="1070">
        <v>31</v>
      </c>
      <c r="V73" s="1070">
        <v>3</v>
      </c>
      <c r="W73" s="1070">
        <v>56</v>
      </c>
      <c r="X73" s="1070"/>
      <c r="Y73" s="1070"/>
      <c r="Z73" s="1070">
        <v>3</v>
      </c>
      <c r="AA73" s="1073">
        <v>109</v>
      </c>
      <c r="AB73" s="70"/>
    </row>
    <row r="74" spans="1:28" ht="16.5" customHeight="1" thickTop="1" thickBot="1">
      <c r="A74" s="1678"/>
      <c r="B74" s="1664" t="s">
        <v>605</v>
      </c>
      <c r="C74" s="1690"/>
      <c r="D74" s="1013">
        <f>SUM(D71:D73)</f>
        <v>6</v>
      </c>
      <c r="E74" s="1013">
        <f>SUM(E71:E73)</f>
        <v>3</v>
      </c>
      <c r="F74" s="1013">
        <f t="shared" ref="F74:Z74" si="34">SUM(F71:F73)</f>
        <v>1</v>
      </c>
      <c r="G74" s="1013">
        <f t="shared" si="34"/>
        <v>1</v>
      </c>
      <c r="H74" s="1013">
        <f>SUM(H71:H73)</f>
        <v>1</v>
      </c>
      <c r="I74" s="1013">
        <f t="shared" si="34"/>
        <v>522</v>
      </c>
      <c r="J74" s="1013">
        <f>SUM(J71:J73)</f>
        <v>84</v>
      </c>
      <c r="K74" s="1013">
        <f t="shared" si="34"/>
        <v>81</v>
      </c>
      <c r="L74" s="1013">
        <f t="shared" si="34"/>
        <v>142</v>
      </c>
      <c r="M74" s="1000">
        <f>SUM(M71:M73)</f>
        <v>215</v>
      </c>
      <c r="N74" s="1001">
        <f>SUM(N71:N73)</f>
        <v>0</v>
      </c>
      <c r="O74" s="999">
        <f>SUM(O71:O73)</f>
        <v>0</v>
      </c>
      <c r="P74" s="999">
        <f>SUM(P71:P73)</f>
        <v>3</v>
      </c>
      <c r="Q74" s="1013">
        <f>SUM(Q71:Q73)</f>
        <v>127</v>
      </c>
      <c r="R74" s="1013">
        <f t="shared" si="34"/>
        <v>4</v>
      </c>
      <c r="S74" s="1013">
        <f t="shared" si="34"/>
        <v>364</v>
      </c>
      <c r="T74" s="999">
        <f>SUM(T71:T73)</f>
        <v>1</v>
      </c>
      <c r="U74" s="999">
        <f>SUM(U71:U73)</f>
        <v>31</v>
      </c>
      <c r="V74" s="1013">
        <f t="shared" si="34"/>
        <v>4</v>
      </c>
      <c r="W74" s="1013">
        <f t="shared" si="34"/>
        <v>139</v>
      </c>
      <c r="X74" s="999">
        <f>SUM(X71:X73)</f>
        <v>0</v>
      </c>
      <c r="Y74" s="999">
        <f>SUM(Y71:Y73)</f>
        <v>0</v>
      </c>
      <c r="Z74" s="1013">
        <f t="shared" si="34"/>
        <v>5</v>
      </c>
      <c r="AA74" s="1002">
        <f>SUM(AA71:AA73)</f>
        <v>383</v>
      </c>
      <c r="AB74" s="43"/>
    </row>
    <row r="75" spans="1:28" ht="16.5" customHeight="1">
      <c r="A75" s="1957" t="s">
        <v>415</v>
      </c>
      <c r="B75" s="2020" t="s">
        <v>346</v>
      </c>
      <c r="C75" s="2020"/>
      <c r="D75" s="978">
        <f>SUM(E75:H75)</f>
        <v>0</v>
      </c>
      <c r="E75" s="978"/>
      <c r="F75" s="978"/>
      <c r="G75" s="978"/>
      <c r="H75" s="978"/>
      <c r="I75" s="983">
        <f>SUM(J75:M75)</f>
        <v>0</v>
      </c>
      <c r="J75" s="978"/>
      <c r="K75" s="978"/>
      <c r="L75" s="978"/>
      <c r="M75" s="980"/>
      <c r="N75" s="981"/>
      <c r="O75" s="978"/>
      <c r="P75" s="978"/>
      <c r="Q75" s="978"/>
      <c r="R75" s="978"/>
      <c r="S75" s="978"/>
      <c r="T75" s="978"/>
      <c r="U75" s="978"/>
      <c r="V75" s="978"/>
      <c r="W75" s="978"/>
      <c r="X75" s="978"/>
      <c r="Y75" s="978"/>
      <c r="Z75" s="978"/>
      <c r="AA75" s="982"/>
      <c r="AB75" s="43"/>
    </row>
    <row r="76" spans="1:28" ht="16.5" customHeight="1">
      <c r="A76" s="1958"/>
      <c r="B76" s="2018" t="s">
        <v>255</v>
      </c>
      <c r="C76" s="2018"/>
      <c r="D76" s="983">
        <f>SUM(E76:H76)</f>
        <v>1</v>
      </c>
      <c r="E76" s="983"/>
      <c r="F76" s="983"/>
      <c r="G76" s="983">
        <v>1</v>
      </c>
      <c r="H76" s="983"/>
      <c r="I76" s="983">
        <f>SUM(J76:M76)</f>
        <v>167</v>
      </c>
      <c r="J76" s="983"/>
      <c r="K76" s="983"/>
      <c r="L76" s="983">
        <v>167</v>
      </c>
      <c r="M76" s="1060"/>
      <c r="N76" s="986"/>
      <c r="O76" s="983"/>
      <c r="P76" s="983">
        <v>1</v>
      </c>
      <c r="Q76" s="983">
        <v>167</v>
      </c>
      <c r="R76" s="983"/>
      <c r="S76" s="983"/>
      <c r="T76" s="983"/>
      <c r="U76" s="983"/>
      <c r="V76" s="983">
        <v>1</v>
      </c>
      <c r="W76" s="983">
        <v>51</v>
      </c>
      <c r="X76" s="983"/>
      <c r="Y76" s="983"/>
      <c r="Z76" s="983">
        <v>1</v>
      </c>
      <c r="AA76" s="987">
        <v>116</v>
      </c>
      <c r="AB76" s="43"/>
    </row>
    <row r="77" spans="1:28" ht="16.5" customHeight="1">
      <c r="A77" s="1958"/>
      <c r="B77" s="1969" t="s">
        <v>312</v>
      </c>
      <c r="C77" s="2022"/>
      <c r="D77" s="983">
        <f>SUM(E77:H77)</f>
        <v>1</v>
      </c>
      <c r="E77" s="983"/>
      <c r="F77" s="983"/>
      <c r="G77" s="983"/>
      <c r="H77" s="983">
        <v>1</v>
      </c>
      <c r="I77" s="983">
        <f>SUM(J77:M77)</f>
        <v>210</v>
      </c>
      <c r="J77" s="983"/>
      <c r="K77" s="983"/>
      <c r="L77" s="983"/>
      <c r="M77" s="985">
        <v>210</v>
      </c>
      <c r="N77" s="986"/>
      <c r="O77" s="983"/>
      <c r="P77" s="983">
        <v>1</v>
      </c>
      <c r="Q77" s="983">
        <v>210</v>
      </c>
      <c r="R77" s="983"/>
      <c r="S77" s="983"/>
      <c r="T77" s="983"/>
      <c r="U77" s="983"/>
      <c r="V77" s="983">
        <v>1</v>
      </c>
      <c r="W77" s="983">
        <v>120</v>
      </c>
      <c r="X77" s="983"/>
      <c r="Y77" s="983"/>
      <c r="Z77" s="983">
        <v>1</v>
      </c>
      <c r="AA77" s="987">
        <v>90</v>
      </c>
      <c r="AB77" s="43"/>
    </row>
    <row r="78" spans="1:28" ht="16.5" customHeight="1" thickBot="1">
      <c r="A78" s="1958"/>
      <c r="B78" s="1969" t="s">
        <v>347</v>
      </c>
      <c r="C78" s="1969"/>
      <c r="D78" s="983">
        <f>SUM(E78:H78)</f>
        <v>0</v>
      </c>
      <c r="E78" s="983"/>
      <c r="F78" s="983"/>
      <c r="G78" s="983"/>
      <c r="H78" s="983"/>
      <c r="I78" s="983">
        <f>SUM(J78:M78)</f>
        <v>0</v>
      </c>
      <c r="J78" s="983"/>
      <c r="K78" s="983"/>
      <c r="L78" s="983"/>
      <c r="M78" s="985"/>
      <c r="N78" s="986"/>
      <c r="O78" s="983"/>
      <c r="P78" s="983"/>
      <c r="Q78" s="983"/>
      <c r="R78" s="983"/>
      <c r="S78" s="983"/>
      <c r="T78" s="983"/>
      <c r="U78" s="983"/>
      <c r="V78" s="983"/>
      <c r="W78" s="983"/>
      <c r="X78" s="983"/>
      <c r="Y78" s="983"/>
      <c r="Z78" s="983"/>
      <c r="AA78" s="987"/>
      <c r="AB78" s="43"/>
    </row>
    <row r="79" spans="1:28" ht="16.5" customHeight="1" thickTop="1" thickBot="1">
      <c r="A79" s="1959"/>
      <c r="B79" s="1970" t="s">
        <v>604</v>
      </c>
      <c r="C79" s="1986"/>
      <c r="D79" s="989">
        <f>SUM(D75:D78)</f>
        <v>2</v>
      </c>
      <c r="E79" s="989">
        <f>SUM(E75:E78)</f>
        <v>0</v>
      </c>
      <c r="F79" s="989">
        <f>SUM(F75:F78)</f>
        <v>0</v>
      </c>
      <c r="G79" s="989">
        <f t="shared" ref="G79:AA79" si="35">SUM(G75:G78)</f>
        <v>1</v>
      </c>
      <c r="H79" s="989">
        <f>SUM(H75:H78)</f>
        <v>1</v>
      </c>
      <c r="I79" s="989">
        <f t="shared" si="35"/>
        <v>377</v>
      </c>
      <c r="J79" s="989">
        <f>SUM(J75:J78)</f>
        <v>0</v>
      </c>
      <c r="K79" s="989">
        <f>SUM(K75:K78)</f>
        <v>0</v>
      </c>
      <c r="L79" s="989">
        <f t="shared" si="35"/>
        <v>167</v>
      </c>
      <c r="M79" s="990">
        <f>SUM(M75:M78)</f>
        <v>210</v>
      </c>
      <c r="N79" s="1057">
        <f>SUM(N75:N78)</f>
        <v>0</v>
      </c>
      <c r="O79" s="989">
        <f>SUM(O75:O78)</f>
        <v>0</v>
      </c>
      <c r="P79" s="988">
        <f t="shared" si="35"/>
        <v>2</v>
      </c>
      <c r="Q79" s="989">
        <f t="shared" si="35"/>
        <v>377</v>
      </c>
      <c r="R79" s="989">
        <f>SUM(R75:R78)</f>
        <v>0</v>
      </c>
      <c r="S79" s="989">
        <f>SUM(S75:S78)</f>
        <v>0</v>
      </c>
      <c r="T79" s="989">
        <f>SUM(T75:T78)</f>
        <v>0</v>
      </c>
      <c r="U79" s="989">
        <f>SUM(U75:U78)</f>
        <v>0</v>
      </c>
      <c r="V79" s="989">
        <f t="shared" si="35"/>
        <v>2</v>
      </c>
      <c r="W79" s="989">
        <f t="shared" si="35"/>
        <v>171</v>
      </c>
      <c r="X79" s="989">
        <f t="shared" si="35"/>
        <v>0</v>
      </c>
      <c r="Y79" s="989">
        <f t="shared" si="35"/>
        <v>0</v>
      </c>
      <c r="Z79" s="989">
        <f t="shared" si="35"/>
        <v>2</v>
      </c>
      <c r="AA79" s="992">
        <f t="shared" si="35"/>
        <v>206</v>
      </c>
      <c r="AB79" s="43"/>
    </row>
    <row r="80" spans="1:28" s="136" customFormat="1" ht="16.5" customHeight="1">
      <c r="A80" s="1686" t="s">
        <v>318</v>
      </c>
      <c r="B80" s="1667" t="s">
        <v>390</v>
      </c>
      <c r="C80" s="1667"/>
      <c r="D80" s="940">
        <f t="shared" ref="D80:D87" si="36">SUM(E80:H80)</f>
        <v>1</v>
      </c>
      <c r="E80" s="940">
        <v>1</v>
      </c>
      <c r="F80" s="940"/>
      <c r="G80" s="940"/>
      <c r="H80" s="940"/>
      <c r="I80" s="997">
        <f t="shared" ref="I80:I87" si="37">SUM(J80:M80)</f>
        <v>35</v>
      </c>
      <c r="J80" s="940">
        <v>35</v>
      </c>
      <c r="K80" s="940"/>
      <c r="L80" s="940"/>
      <c r="M80" s="994"/>
      <c r="N80" s="995"/>
      <c r="O80" s="940"/>
      <c r="P80" s="940">
        <v>1</v>
      </c>
      <c r="Q80" s="940">
        <v>35</v>
      </c>
      <c r="R80" s="940"/>
      <c r="S80" s="940"/>
      <c r="T80" s="940"/>
      <c r="U80" s="940"/>
      <c r="V80" s="940"/>
      <c r="W80" s="940"/>
      <c r="X80" s="940"/>
      <c r="Y80" s="940"/>
      <c r="Z80" s="940">
        <v>1</v>
      </c>
      <c r="AA80" s="996">
        <v>35</v>
      </c>
      <c r="AB80" s="135"/>
    </row>
    <row r="81" spans="1:28" s="136" customFormat="1" ht="16.5" customHeight="1">
      <c r="A81" s="1679"/>
      <c r="B81" s="1663" t="s">
        <v>391</v>
      </c>
      <c r="C81" s="1663"/>
      <c r="D81" s="997">
        <f t="shared" si="36"/>
        <v>0</v>
      </c>
      <c r="E81" s="997"/>
      <c r="F81" s="997"/>
      <c r="G81" s="997"/>
      <c r="H81" s="997"/>
      <c r="I81" s="997">
        <f t="shared" si="37"/>
        <v>0</v>
      </c>
      <c r="J81" s="997"/>
      <c r="K81" s="997"/>
      <c r="L81" s="997"/>
      <c r="M81" s="998"/>
      <c r="N81" s="942"/>
      <c r="O81" s="997"/>
      <c r="P81" s="997"/>
      <c r="Q81" s="997"/>
      <c r="R81" s="997"/>
      <c r="S81" s="997"/>
      <c r="T81" s="997"/>
      <c r="U81" s="997"/>
      <c r="V81" s="997"/>
      <c r="W81" s="997"/>
      <c r="X81" s="997"/>
      <c r="Y81" s="997"/>
      <c r="Z81" s="997"/>
      <c r="AA81" s="943"/>
      <c r="AB81" s="135"/>
    </row>
    <row r="82" spans="1:28" s="136" customFormat="1" ht="16.5" customHeight="1">
      <c r="A82" s="1679"/>
      <c r="B82" s="1663" t="s">
        <v>276</v>
      </c>
      <c r="C82" s="1663"/>
      <c r="D82" s="1070">
        <f>SUM(E82:H82)</f>
        <v>0</v>
      </c>
      <c r="E82" s="1070"/>
      <c r="F82" s="1070"/>
      <c r="G82" s="1070"/>
      <c r="H82" s="1070"/>
      <c r="I82" s="997">
        <f t="shared" si="37"/>
        <v>0</v>
      </c>
      <c r="J82" s="1070"/>
      <c r="K82" s="1070"/>
      <c r="L82" s="1070"/>
      <c r="M82" s="1071"/>
      <c r="N82" s="1072"/>
      <c r="O82" s="1070"/>
      <c r="P82" s="1070"/>
      <c r="Q82" s="1070"/>
      <c r="R82" s="1070"/>
      <c r="S82" s="1070"/>
      <c r="T82" s="1070"/>
      <c r="U82" s="1070"/>
      <c r="V82" s="1070"/>
      <c r="W82" s="1070"/>
      <c r="X82" s="1070"/>
      <c r="Y82" s="1070"/>
      <c r="Z82" s="1070"/>
      <c r="AA82" s="1073"/>
      <c r="AB82" s="135"/>
    </row>
    <row r="83" spans="1:28" s="136" customFormat="1" ht="16.5" customHeight="1">
      <c r="A83" s="1679"/>
      <c r="B83" s="1663" t="s">
        <v>277</v>
      </c>
      <c r="C83" s="1663"/>
      <c r="D83" s="1070">
        <f t="shared" si="36"/>
        <v>3</v>
      </c>
      <c r="E83" s="1070">
        <v>3</v>
      </c>
      <c r="F83" s="1070"/>
      <c r="G83" s="1070"/>
      <c r="H83" s="1070"/>
      <c r="I83" s="997">
        <f t="shared" si="37"/>
        <v>50</v>
      </c>
      <c r="J83" s="1070">
        <v>50</v>
      </c>
      <c r="K83" s="1070"/>
      <c r="L83" s="1070"/>
      <c r="M83" s="1071"/>
      <c r="N83" s="1072"/>
      <c r="O83" s="1070"/>
      <c r="P83" s="1070">
        <v>3</v>
      </c>
      <c r="Q83" s="1070">
        <v>50</v>
      </c>
      <c r="R83" s="1070"/>
      <c r="S83" s="1070"/>
      <c r="T83" s="1070"/>
      <c r="U83" s="1070"/>
      <c r="V83" s="1070"/>
      <c r="W83" s="1070"/>
      <c r="X83" s="1070"/>
      <c r="Y83" s="1070"/>
      <c r="Z83" s="1070">
        <v>3</v>
      </c>
      <c r="AA83" s="1073">
        <v>50</v>
      </c>
      <c r="AB83" s="135"/>
    </row>
    <row r="84" spans="1:28" s="136" customFormat="1" ht="16.5" customHeight="1">
      <c r="A84" s="1679"/>
      <c r="B84" s="1663" t="s">
        <v>278</v>
      </c>
      <c r="C84" s="1663"/>
      <c r="D84" s="1012" t="s">
        <v>683</v>
      </c>
      <c r="E84" s="1012" t="s">
        <v>683</v>
      </c>
      <c r="F84" s="997"/>
      <c r="G84" s="997"/>
      <c r="H84" s="997"/>
      <c r="I84" s="997">
        <f t="shared" si="37"/>
        <v>0</v>
      </c>
      <c r="J84" s="997"/>
      <c r="K84" s="997"/>
      <c r="L84" s="997"/>
      <c r="M84" s="998"/>
      <c r="N84" s="942"/>
      <c r="O84" s="997"/>
      <c r="P84" s="997"/>
      <c r="Q84" s="997"/>
      <c r="R84" s="997"/>
      <c r="S84" s="997"/>
      <c r="T84" s="997"/>
      <c r="U84" s="997"/>
      <c r="V84" s="997"/>
      <c r="W84" s="997"/>
      <c r="X84" s="997"/>
      <c r="Y84" s="997"/>
      <c r="Z84" s="997"/>
      <c r="AA84" s="943"/>
      <c r="AB84" s="135"/>
    </row>
    <row r="85" spans="1:28" s="136" customFormat="1" ht="16.5" customHeight="1">
      <c r="A85" s="1679"/>
      <c r="B85" s="1663" t="s">
        <v>279</v>
      </c>
      <c r="C85" s="1663"/>
      <c r="D85" s="1012" t="s">
        <v>683</v>
      </c>
      <c r="E85" s="1012" t="s">
        <v>683</v>
      </c>
      <c r="F85" s="997"/>
      <c r="G85" s="997"/>
      <c r="H85" s="997"/>
      <c r="I85" s="997">
        <f t="shared" si="37"/>
        <v>0</v>
      </c>
      <c r="J85" s="997"/>
      <c r="K85" s="997"/>
      <c r="L85" s="997"/>
      <c r="M85" s="998"/>
      <c r="N85" s="942"/>
      <c r="O85" s="997"/>
      <c r="P85" s="997"/>
      <c r="Q85" s="997"/>
      <c r="R85" s="997"/>
      <c r="S85" s="997"/>
      <c r="T85" s="997"/>
      <c r="U85" s="997"/>
      <c r="V85" s="997"/>
      <c r="W85" s="997"/>
      <c r="X85" s="997"/>
      <c r="Y85" s="997"/>
      <c r="Z85" s="997"/>
      <c r="AA85" s="943"/>
      <c r="AB85" s="135"/>
    </row>
    <row r="86" spans="1:28" s="136" customFormat="1" ht="16.5" customHeight="1">
      <c r="A86" s="1679"/>
      <c r="B86" s="1663" t="s">
        <v>262</v>
      </c>
      <c r="C86" s="1663"/>
      <c r="D86" s="997">
        <f t="shared" si="36"/>
        <v>0</v>
      </c>
      <c r="E86" s="997"/>
      <c r="F86" s="997"/>
      <c r="G86" s="997"/>
      <c r="H86" s="997"/>
      <c r="I86" s="997">
        <f t="shared" si="37"/>
        <v>0</v>
      </c>
      <c r="J86" s="997"/>
      <c r="K86" s="997"/>
      <c r="L86" s="997"/>
      <c r="M86" s="998"/>
      <c r="N86" s="942"/>
      <c r="O86" s="997"/>
      <c r="P86" s="997"/>
      <c r="Q86" s="997"/>
      <c r="R86" s="997"/>
      <c r="S86" s="997"/>
      <c r="T86" s="997"/>
      <c r="U86" s="997"/>
      <c r="V86" s="997"/>
      <c r="W86" s="997"/>
      <c r="X86" s="997"/>
      <c r="Y86" s="997"/>
      <c r="Z86" s="997"/>
      <c r="AA86" s="943"/>
      <c r="AB86" s="135"/>
    </row>
    <row r="87" spans="1:28" s="136" customFormat="1" ht="16.5" customHeight="1" thickBot="1">
      <c r="A87" s="1679"/>
      <c r="B87" s="1663" t="s">
        <v>263</v>
      </c>
      <c r="C87" s="1663"/>
      <c r="D87" s="997">
        <f t="shared" si="36"/>
        <v>0</v>
      </c>
      <c r="E87" s="997"/>
      <c r="F87" s="997"/>
      <c r="G87" s="997"/>
      <c r="H87" s="997"/>
      <c r="I87" s="997">
        <f t="shared" si="37"/>
        <v>0</v>
      </c>
      <c r="J87" s="997"/>
      <c r="K87" s="997"/>
      <c r="L87" s="997"/>
      <c r="M87" s="998"/>
      <c r="N87" s="942"/>
      <c r="O87" s="997"/>
      <c r="P87" s="997"/>
      <c r="Q87" s="997"/>
      <c r="R87" s="997"/>
      <c r="S87" s="997"/>
      <c r="T87" s="997"/>
      <c r="U87" s="997"/>
      <c r="V87" s="997"/>
      <c r="W87" s="997"/>
      <c r="X87" s="997"/>
      <c r="Y87" s="997"/>
      <c r="Z87" s="997"/>
      <c r="AA87" s="943"/>
      <c r="AB87" s="135"/>
    </row>
    <row r="88" spans="1:28" s="136" customFormat="1" ht="16.5" customHeight="1" thickTop="1" thickBot="1">
      <c r="A88" s="1687"/>
      <c r="B88" s="1664" t="s">
        <v>605</v>
      </c>
      <c r="C88" s="1690"/>
      <c r="D88" s="1013" t="s">
        <v>684</v>
      </c>
      <c r="E88" s="1013" t="s">
        <v>709</v>
      </c>
      <c r="F88" s="1013">
        <f t="shared" ref="F88:AA88" si="38">SUM(F80:F87)</f>
        <v>0</v>
      </c>
      <c r="G88" s="1013">
        <f t="shared" si="38"/>
        <v>0</v>
      </c>
      <c r="H88" s="1013">
        <f t="shared" si="38"/>
        <v>0</v>
      </c>
      <c r="I88" s="1013">
        <f t="shared" si="38"/>
        <v>85</v>
      </c>
      <c r="J88" s="1013">
        <f t="shared" si="38"/>
        <v>85</v>
      </c>
      <c r="K88" s="1013">
        <f t="shared" si="38"/>
        <v>0</v>
      </c>
      <c r="L88" s="1013">
        <f t="shared" si="38"/>
        <v>0</v>
      </c>
      <c r="M88" s="1000">
        <f t="shared" si="38"/>
        <v>0</v>
      </c>
      <c r="N88" s="1079">
        <f t="shared" si="38"/>
        <v>0</v>
      </c>
      <c r="O88" s="1013">
        <f t="shared" si="38"/>
        <v>0</v>
      </c>
      <c r="P88" s="999">
        <f t="shared" si="38"/>
        <v>4</v>
      </c>
      <c r="Q88" s="1013">
        <f t="shared" si="38"/>
        <v>85</v>
      </c>
      <c r="R88" s="1013">
        <f t="shared" si="38"/>
        <v>0</v>
      </c>
      <c r="S88" s="1013">
        <f t="shared" si="38"/>
        <v>0</v>
      </c>
      <c r="T88" s="1013">
        <f t="shared" si="38"/>
        <v>0</v>
      </c>
      <c r="U88" s="1013">
        <f t="shared" si="38"/>
        <v>0</v>
      </c>
      <c r="V88" s="1013">
        <f t="shared" si="38"/>
        <v>0</v>
      </c>
      <c r="W88" s="1013">
        <f t="shared" si="38"/>
        <v>0</v>
      </c>
      <c r="X88" s="1013">
        <f t="shared" si="38"/>
        <v>0</v>
      </c>
      <c r="Y88" s="1013">
        <f t="shared" si="38"/>
        <v>0</v>
      </c>
      <c r="Z88" s="1013">
        <f t="shared" si="38"/>
        <v>4</v>
      </c>
      <c r="AA88" s="1002">
        <f t="shared" si="38"/>
        <v>85</v>
      </c>
      <c r="AB88" s="135"/>
    </row>
    <row r="89" spans="1:28" ht="16.5" customHeight="1" thickBot="1">
      <c r="A89" s="528" t="s">
        <v>392</v>
      </c>
      <c r="B89" s="2021" t="s">
        <v>393</v>
      </c>
      <c r="C89" s="2021"/>
      <c r="D89" s="1080">
        <f>SUM(E89:H89)</f>
        <v>4</v>
      </c>
      <c r="E89" s="1080">
        <v>0</v>
      </c>
      <c r="F89" s="1080">
        <v>0</v>
      </c>
      <c r="G89" s="1080">
        <v>1</v>
      </c>
      <c r="H89" s="1080">
        <v>3</v>
      </c>
      <c r="I89" s="1081">
        <f>SUM(J89:M89)</f>
        <v>1219</v>
      </c>
      <c r="J89" s="1080">
        <v>0</v>
      </c>
      <c r="K89" s="1080">
        <v>0</v>
      </c>
      <c r="L89" s="1080">
        <v>172</v>
      </c>
      <c r="M89" s="1082">
        <v>1047</v>
      </c>
      <c r="N89" s="1083">
        <v>0</v>
      </c>
      <c r="O89" s="1080">
        <v>0</v>
      </c>
      <c r="P89" s="1080">
        <v>4</v>
      </c>
      <c r="Q89" s="1080">
        <v>1210</v>
      </c>
      <c r="R89" s="1080">
        <v>0</v>
      </c>
      <c r="S89" s="1080">
        <v>0</v>
      </c>
      <c r="T89" s="1080">
        <v>1</v>
      </c>
      <c r="U89" s="1080">
        <v>10</v>
      </c>
      <c r="V89" s="1080">
        <v>0</v>
      </c>
      <c r="W89" s="1080">
        <v>0</v>
      </c>
      <c r="X89" s="1080">
        <v>4</v>
      </c>
      <c r="Y89" s="1080">
        <v>1210</v>
      </c>
      <c r="Z89" s="1080">
        <v>1</v>
      </c>
      <c r="AA89" s="1084">
        <v>10</v>
      </c>
      <c r="AB89" s="43"/>
    </row>
    <row r="90" spans="1:28" s="1638" customFormat="1" ht="13.5">
      <c r="A90" s="539" t="s">
        <v>725</v>
      </c>
      <c r="B90" s="504"/>
      <c r="C90" s="504"/>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row>
    <row r="91" spans="1:28" s="31" customFormat="1" ht="13.5">
      <c r="A91" s="1636"/>
      <c r="B91" s="1637"/>
      <c r="C91" s="1637"/>
      <c r="D91" s="1638"/>
      <c r="E91" s="1638"/>
      <c r="F91" s="1638"/>
      <c r="G91" s="1638"/>
      <c r="H91" s="1638"/>
      <c r="I91" s="1638"/>
      <c r="J91" s="1638"/>
      <c r="K91" s="1638"/>
      <c r="L91" s="1638"/>
      <c r="M91" s="1638"/>
      <c r="N91" s="1638"/>
      <c r="O91" s="1638"/>
      <c r="P91" s="1638"/>
      <c r="Q91" s="1638"/>
      <c r="R91" s="1638"/>
      <c r="S91" s="1638"/>
      <c r="T91" s="1638"/>
      <c r="U91" s="1638"/>
      <c r="V91" s="1638"/>
      <c r="W91" s="1638"/>
      <c r="X91" s="1638"/>
      <c r="Y91" s="1638"/>
      <c r="Z91" s="1638"/>
      <c r="AA91" s="1638"/>
    </row>
    <row r="92" spans="1:28" ht="13.5" customHeight="1">
      <c r="A92" s="2016"/>
      <c r="B92" s="2017"/>
      <c r="C92" s="2017"/>
      <c r="D92" s="2017"/>
      <c r="E92" s="2017"/>
      <c r="F92" s="2017"/>
      <c r="G92" s="2017"/>
      <c r="H92" s="2017"/>
      <c r="I92" s="2017"/>
      <c r="J92" s="2017"/>
      <c r="K92" s="2017"/>
      <c r="L92" s="2017"/>
      <c r="M92" s="2017"/>
    </row>
    <row r="93" spans="1:28" ht="13.5" customHeight="1">
      <c r="A93" s="2017"/>
      <c r="B93" s="2017"/>
      <c r="C93" s="2017"/>
      <c r="D93" s="2017"/>
      <c r="E93" s="2017"/>
      <c r="F93" s="2017"/>
      <c r="G93" s="2017"/>
      <c r="H93" s="2017"/>
      <c r="I93" s="2017"/>
      <c r="J93" s="2017"/>
      <c r="K93" s="2017"/>
      <c r="L93" s="2017"/>
      <c r="M93" s="2017"/>
    </row>
  </sheetData>
  <mergeCells count="110">
    <mergeCell ref="B74:C74"/>
    <mergeCell ref="B75:C75"/>
    <mergeCell ref="B87:C87"/>
    <mergeCell ref="B88:C88"/>
    <mergeCell ref="B89:C89"/>
    <mergeCell ref="B83:C83"/>
    <mergeCell ref="B84:C84"/>
    <mergeCell ref="B85:C85"/>
    <mergeCell ref="B86:C86"/>
    <mergeCell ref="B81:C81"/>
    <mergeCell ref="B82:C82"/>
    <mergeCell ref="B76:C76"/>
    <mergeCell ref="B77:C77"/>
    <mergeCell ref="B78:C78"/>
    <mergeCell ref="B79:C79"/>
    <mergeCell ref="B80:C80"/>
    <mergeCell ref="A92:M93"/>
    <mergeCell ref="B65:C65"/>
    <mergeCell ref="B66:C66"/>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7:C67"/>
    <mergeCell ref="B68:C68"/>
    <mergeCell ref="B69:C69"/>
    <mergeCell ref="B70:C70"/>
    <mergeCell ref="B71:C71"/>
    <mergeCell ref="B72:C72"/>
    <mergeCell ref="B73:C73"/>
    <mergeCell ref="B27:C27"/>
    <mergeCell ref="B29:C29"/>
    <mergeCell ref="B28:C28"/>
    <mergeCell ref="B30:C30"/>
    <mergeCell ref="B31:C31"/>
    <mergeCell ref="B32:C32"/>
    <mergeCell ref="B49:C49"/>
    <mergeCell ref="B50:C50"/>
    <mergeCell ref="B35:C35"/>
    <mergeCell ref="B36:C36"/>
    <mergeCell ref="B37:C37"/>
    <mergeCell ref="B38:C38"/>
    <mergeCell ref="B39:C39"/>
    <mergeCell ref="B40:C40"/>
    <mergeCell ref="B41:C41"/>
    <mergeCell ref="B42:C42"/>
    <mergeCell ref="B43:C43"/>
    <mergeCell ref="B44:C44"/>
    <mergeCell ref="B45:C45"/>
    <mergeCell ref="B46:C46"/>
    <mergeCell ref="B47:C47"/>
    <mergeCell ref="N4:U4"/>
    <mergeCell ref="A13:A19"/>
    <mergeCell ref="B13:C13"/>
    <mergeCell ref="B14:C14"/>
    <mergeCell ref="B15:C15"/>
    <mergeCell ref="B16:C16"/>
    <mergeCell ref="B17:C17"/>
    <mergeCell ref="B18:C18"/>
    <mergeCell ref="A12:C12"/>
    <mergeCell ref="N5:O5"/>
    <mergeCell ref="P5:Q5"/>
    <mergeCell ref="R5:S5"/>
    <mergeCell ref="T5:U5"/>
    <mergeCell ref="A4:C8"/>
    <mergeCell ref="A9:C9"/>
    <mergeCell ref="A1:M1"/>
    <mergeCell ref="C2:F2"/>
    <mergeCell ref="A20:A22"/>
    <mergeCell ref="A23:A26"/>
    <mergeCell ref="K2:M2"/>
    <mergeCell ref="B19:C19"/>
    <mergeCell ref="A11:C11"/>
    <mergeCell ref="B20:C20"/>
    <mergeCell ref="B26:C26"/>
    <mergeCell ref="B21:C21"/>
    <mergeCell ref="V4:AA4"/>
    <mergeCell ref="A75:A79"/>
    <mergeCell ref="A80:A88"/>
    <mergeCell ref="D5:H5"/>
    <mergeCell ref="I5:M5"/>
    <mergeCell ref="A55:A58"/>
    <mergeCell ref="A59:A62"/>
    <mergeCell ref="A63:A70"/>
    <mergeCell ref="A71:A74"/>
    <mergeCell ref="A27:A30"/>
    <mergeCell ref="A32:A35"/>
    <mergeCell ref="A36:A44"/>
    <mergeCell ref="A45:A54"/>
    <mergeCell ref="X5:Y5"/>
    <mergeCell ref="Z5:AA5"/>
    <mergeCell ref="V5:W5"/>
    <mergeCell ref="B33:C33"/>
    <mergeCell ref="B34:C34"/>
    <mergeCell ref="B22:C22"/>
    <mergeCell ref="B23:C23"/>
    <mergeCell ref="A10:C10"/>
    <mergeCell ref="B24:C24"/>
    <mergeCell ref="B25:C25"/>
    <mergeCell ref="B48:C48"/>
  </mergeCells>
  <phoneticPr fontId="3"/>
  <printOptions horizontalCentered="1"/>
  <pageMargins left="0.59055118110236227" right="0.59055118110236227" top="0.59055118110236227" bottom="0.39370078740157483" header="0.51181102362204722" footer="0.31496062992125984"/>
  <pageSetup paperSize="9" scale="95" firstPageNumber="32" pageOrder="overThenDown" orientation="portrait" r:id="rId1"/>
  <headerFooter scaleWithDoc="0" alignWithMargins="0">
    <oddHeader>&amp;R&amp;6　　　　</oddHeader>
    <oddFooter>&amp;C-&amp;P -</oddFooter>
  </headerFooter>
  <rowBreaks count="1" manualBreakCount="1">
    <brk id="44" max="26" man="1"/>
  </rowBreaks>
  <colBreaks count="1" manualBreakCount="1">
    <brk id="13"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dimension ref="A1:AC95"/>
  <sheetViews>
    <sheetView view="pageBreakPreview" zoomScale="85" zoomScaleNormal="75" zoomScaleSheetLayoutView="85" workbookViewId="0">
      <pane xSplit="2" ySplit="8" topLeftCell="C9" activePane="bottomRight" state="frozen"/>
      <selection activeCell="H31" sqref="H31:H33"/>
      <selection pane="topRight" activeCell="H31" sqref="H31:H33"/>
      <selection pane="bottomLeft" activeCell="H31" sqref="H31:H33"/>
      <selection pane="bottomRight" activeCell="F97" sqref="F97"/>
    </sheetView>
  </sheetViews>
  <sheetFormatPr defaultColWidth="13.375" defaultRowHeight="17.25"/>
  <cols>
    <col min="1" max="1" width="4.5" style="413" bestFit="1" customWidth="1"/>
    <col min="2" max="2" width="9.5" style="413" bestFit="1" customWidth="1"/>
    <col min="3" max="3" width="7.875" style="181" bestFit="1" customWidth="1"/>
    <col min="4" max="5" width="7.625" style="181" bestFit="1" customWidth="1"/>
    <col min="6" max="6" width="5" style="181" bestFit="1" customWidth="1"/>
    <col min="7" max="7" width="6.75" style="181" bestFit="1" customWidth="1"/>
    <col min="8" max="8" width="7.625" style="181" bestFit="1" customWidth="1"/>
    <col min="9" max="9" width="7.625" style="181" customWidth="1"/>
    <col min="10" max="10" width="4.5" style="181" bestFit="1" customWidth="1"/>
    <col min="11" max="11" width="5.5" style="181" bestFit="1" customWidth="1"/>
    <col min="12" max="12" width="6.75" style="181" bestFit="1" customWidth="1"/>
    <col min="13" max="13" width="4.5" style="181" bestFit="1" customWidth="1"/>
    <col min="14" max="14" width="6.75" style="181" bestFit="1" customWidth="1"/>
    <col min="15" max="15" width="7.625" style="181" bestFit="1" customWidth="1"/>
    <col min="16" max="16" width="7.625" style="181" customWidth="1"/>
    <col min="17" max="17" width="5.5" style="181" bestFit="1" customWidth="1"/>
    <col min="18" max="18" width="6.75" style="181" bestFit="1" customWidth="1"/>
    <col min="19" max="19" width="5.5" style="181" bestFit="1" customWidth="1"/>
    <col min="20" max="20" width="6.75" style="181" bestFit="1" customWidth="1"/>
    <col min="21" max="21" width="5.5" style="181" bestFit="1" customWidth="1"/>
    <col min="22" max="22" width="6.75" style="181" bestFit="1" customWidth="1"/>
    <col min="23" max="23" width="5.5" style="181" bestFit="1" customWidth="1"/>
    <col min="24" max="24" width="6.75" style="181" bestFit="1" customWidth="1"/>
    <col min="25" max="25" width="5.5" style="181" bestFit="1" customWidth="1"/>
    <col min="26" max="26" width="6.75" style="181" bestFit="1" customWidth="1"/>
    <col min="27" max="27" width="5.5" style="181" bestFit="1" customWidth="1"/>
    <col min="28" max="28" width="6.75" style="181" bestFit="1" customWidth="1"/>
    <col min="29" max="16384" width="13.375" style="181"/>
  </cols>
  <sheetData>
    <row r="1" spans="1:29">
      <c r="A1" s="1810" t="s">
        <v>700</v>
      </c>
      <c r="B1" s="1810"/>
      <c r="C1" s="1810"/>
      <c r="D1" s="1810"/>
      <c r="E1" s="1810"/>
      <c r="F1" s="1810"/>
      <c r="G1" s="1810"/>
      <c r="H1" s="1810"/>
      <c r="I1" s="1810"/>
      <c r="J1" s="1810"/>
      <c r="K1" s="1810"/>
      <c r="L1" s="1810"/>
      <c r="M1" s="1810"/>
      <c r="N1" s="1810"/>
      <c r="O1" s="1810"/>
      <c r="P1" s="1810"/>
      <c r="Q1" s="273"/>
      <c r="R1" s="273"/>
      <c r="S1" s="273"/>
      <c r="T1" s="273"/>
      <c r="U1" s="273"/>
      <c r="V1" s="273"/>
      <c r="W1" s="273"/>
      <c r="X1" s="273"/>
      <c r="Y1" s="273"/>
      <c r="Z1" s="273"/>
      <c r="AA1" s="273"/>
      <c r="AB1" s="273"/>
    </row>
    <row r="2" spans="1:29">
      <c r="A2" s="389"/>
      <c r="B2" s="2051" t="s">
        <v>419</v>
      </c>
      <c r="C2" s="2051"/>
      <c r="D2" s="2051"/>
      <c r="E2" s="2051"/>
      <c r="F2" s="2051"/>
      <c r="G2" s="195"/>
      <c r="H2" s="195"/>
      <c r="I2" s="195"/>
      <c r="J2" s="195"/>
      <c r="K2" s="2052"/>
      <c r="L2" s="2052"/>
      <c r="N2" s="195"/>
      <c r="O2" s="195"/>
      <c r="P2" s="195"/>
      <c r="Q2" s="195"/>
      <c r="R2" s="195"/>
      <c r="S2" s="195"/>
      <c r="T2" s="195"/>
      <c r="U2" s="195"/>
      <c r="V2" s="195"/>
      <c r="W2" s="195"/>
      <c r="X2" s="195"/>
      <c r="Y2" s="195"/>
      <c r="Z2" s="195"/>
      <c r="AA2" s="195"/>
      <c r="AB2" s="195"/>
    </row>
    <row r="3" spans="1:29" ht="9" customHeight="1" thickBot="1">
      <c r="A3" s="389"/>
      <c r="B3" s="389"/>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row>
    <row r="4" spans="1:29" ht="15" customHeight="1">
      <c r="A4" s="2053" t="s">
        <v>87</v>
      </c>
      <c r="B4" s="2054"/>
      <c r="C4" s="2044" t="s">
        <v>418</v>
      </c>
      <c r="D4" s="2045"/>
      <c r="E4" s="2046"/>
      <c r="F4" s="1814" t="s">
        <v>28</v>
      </c>
      <c r="G4" s="1815"/>
      <c r="H4" s="1815"/>
      <c r="I4" s="1815"/>
      <c r="J4" s="1815"/>
      <c r="K4" s="1815"/>
      <c r="L4" s="1815"/>
      <c r="M4" s="1815"/>
      <c r="N4" s="1815"/>
      <c r="O4" s="1815"/>
      <c r="P4" s="2050"/>
      <c r="Q4" s="2024" t="s">
        <v>428</v>
      </c>
      <c r="R4" s="1815"/>
      <c r="S4" s="1815"/>
      <c r="T4" s="1815"/>
      <c r="U4" s="1815"/>
      <c r="V4" s="1815"/>
      <c r="W4" s="1815"/>
      <c r="X4" s="1815"/>
      <c r="Y4" s="1815"/>
      <c r="Z4" s="1816"/>
      <c r="AA4" s="1814" t="s">
        <v>496</v>
      </c>
      <c r="AB4" s="2023"/>
      <c r="AC4" s="182"/>
    </row>
    <row r="5" spans="1:29" ht="15" customHeight="1">
      <c r="A5" s="2055"/>
      <c r="B5" s="2056"/>
      <c r="C5" s="2047" t="s">
        <v>72</v>
      </c>
      <c r="D5" s="2048"/>
      <c r="E5" s="2049"/>
      <c r="F5" s="305" t="s">
        <v>2</v>
      </c>
      <c r="G5" s="390"/>
      <c r="H5" s="390"/>
      <c r="I5" s="499"/>
      <c r="J5" s="305" t="s">
        <v>2</v>
      </c>
      <c r="K5" s="390"/>
      <c r="L5" s="390"/>
      <c r="M5" s="305" t="s">
        <v>2</v>
      </c>
      <c r="N5" s="391"/>
      <c r="O5" s="391"/>
      <c r="P5" s="529"/>
      <c r="Q5" s="2025" t="s">
        <v>497</v>
      </c>
      <c r="R5" s="1813"/>
      <c r="S5" s="1811" t="s">
        <v>498</v>
      </c>
      <c r="T5" s="1813"/>
      <c r="U5" s="1811" t="s">
        <v>499</v>
      </c>
      <c r="V5" s="1813"/>
      <c r="W5" s="1811" t="s">
        <v>500</v>
      </c>
      <c r="X5" s="1813"/>
      <c r="Y5" s="1811" t="s">
        <v>501</v>
      </c>
      <c r="Z5" s="1813"/>
      <c r="AA5" s="305" t="s">
        <v>4</v>
      </c>
      <c r="AB5" s="392" t="s">
        <v>2</v>
      </c>
      <c r="AC5" s="182"/>
    </row>
    <row r="6" spans="1:29" ht="15" customHeight="1">
      <c r="A6" s="2055"/>
      <c r="B6" s="2056"/>
      <c r="C6" s="316" t="s">
        <v>502</v>
      </c>
      <c r="D6" s="275" t="s">
        <v>503</v>
      </c>
      <c r="E6" s="275" t="s">
        <v>504</v>
      </c>
      <c r="F6" s="308" t="s">
        <v>505</v>
      </c>
      <c r="G6" s="275" t="s">
        <v>503</v>
      </c>
      <c r="H6" s="275" t="s">
        <v>504</v>
      </c>
      <c r="I6" s="308" t="s">
        <v>633</v>
      </c>
      <c r="J6" s="308" t="s">
        <v>506</v>
      </c>
      <c r="K6" s="275" t="s">
        <v>503</v>
      </c>
      <c r="L6" s="275" t="s">
        <v>504</v>
      </c>
      <c r="M6" s="308" t="s">
        <v>507</v>
      </c>
      <c r="N6" s="304" t="s">
        <v>503</v>
      </c>
      <c r="O6" s="393" t="s">
        <v>504</v>
      </c>
      <c r="P6" s="530" t="s">
        <v>633</v>
      </c>
      <c r="Q6" s="532" t="s">
        <v>508</v>
      </c>
      <c r="R6" s="275" t="s">
        <v>503</v>
      </c>
      <c r="S6" s="275" t="s">
        <v>508</v>
      </c>
      <c r="T6" s="275" t="s">
        <v>503</v>
      </c>
      <c r="U6" s="275" t="s">
        <v>508</v>
      </c>
      <c r="V6" s="275" t="s">
        <v>503</v>
      </c>
      <c r="W6" s="275" t="s">
        <v>508</v>
      </c>
      <c r="X6" s="275" t="s">
        <v>503</v>
      </c>
      <c r="Y6" s="275" t="s">
        <v>508</v>
      </c>
      <c r="Z6" s="304" t="s">
        <v>503</v>
      </c>
      <c r="AA6" s="275" t="s">
        <v>508</v>
      </c>
      <c r="AB6" s="394" t="s">
        <v>509</v>
      </c>
      <c r="AC6" s="182"/>
    </row>
    <row r="7" spans="1:29" ht="15" customHeight="1">
      <c r="A7" s="2055"/>
      <c r="B7" s="2056"/>
      <c r="C7" s="316" t="s">
        <v>510</v>
      </c>
      <c r="D7" s="275" t="s">
        <v>511</v>
      </c>
      <c r="E7" s="275" t="s">
        <v>509</v>
      </c>
      <c r="F7" s="308" t="s">
        <v>30</v>
      </c>
      <c r="G7" s="275" t="s">
        <v>511</v>
      </c>
      <c r="H7" s="275" t="s">
        <v>509</v>
      </c>
      <c r="I7" s="308" t="s">
        <v>634</v>
      </c>
      <c r="J7" s="308" t="s">
        <v>30</v>
      </c>
      <c r="K7" s="275" t="s">
        <v>511</v>
      </c>
      <c r="L7" s="275" t="s">
        <v>509</v>
      </c>
      <c r="M7" s="308" t="s">
        <v>30</v>
      </c>
      <c r="N7" s="304" t="s">
        <v>511</v>
      </c>
      <c r="O7" s="304" t="s">
        <v>509</v>
      </c>
      <c r="P7" s="530" t="s">
        <v>634</v>
      </c>
      <c r="Q7" s="532" t="s">
        <v>196</v>
      </c>
      <c r="R7" s="275" t="s">
        <v>197</v>
      </c>
      <c r="S7" s="275" t="s">
        <v>196</v>
      </c>
      <c r="T7" s="275" t="s">
        <v>197</v>
      </c>
      <c r="U7" s="275" t="s">
        <v>196</v>
      </c>
      <c r="V7" s="275" t="s">
        <v>197</v>
      </c>
      <c r="W7" s="275" t="s">
        <v>196</v>
      </c>
      <c r="X7" s="275" t="s">
        <v>197</v>
      </c>
      <c r="Y7" s="275" t="s">
        <v>196</v>
      </c>
      <c r="Z7" s="304" t="s">
        <v>197</v>
      </c>
      <c r="AA7" s="275" t="s">
        <v>196</v>
      </c>
      <c r="AB7" s="306"/>
      <c r="AC7" s="182"/>
    </row>
    <row r="8" spans="1:29" ht="15" customHeight="1" thickBot="1">
      <c r="A8" s="2055"/>
      <c r="B8" s="2056"/>
      <c r="C8" s="395"/>
      <c r="D8" s="276" t="s">
        <v>198</v>
      </c>
      <c r="E8" s="276" t="s">
        <v>199</v>
      </c>
      <c r="F8" s="395"/>
      <c r="G8" s="276" t="s">
        <v>198</v>
      </c>
      <c r="H8" s="276" t="s">
        <v>199</v>
      </c>
      <c r="I8" s="500" t="s">
        <v>635</v>
      </c>
      <c r="J8" s="395"/>
      <c r="K8" s="276" t="s">
        <v>198</v>
      </c>
      <c r="L8" s="276" t="s">
        <v>199</v>
      </c>
      <c r="M8" s="395"/>
      <c r="N8" s="315" t="s">
        <v>198</v>
      </c>
      <c r="O8" s="315" t="s">
        <v>199</v>
      </c>
      <c r="P8" s="531" t="s">
        <v>635</v>
      </c>
      <c r="Q8" s="533"/>
      <c r="R8" s="276" t="s">
        <v>198</v>
      </c>
      <c r="S8" s="395"/>
      <c r="T8" s="276" t="s">
        <v>198</v>
      </c>
      <c r="U8" s="395"/>
      <c r="V8" s="276" t="s">
        <v>198</v>
      </c>
      <c r="W8" s="396"/>
      <c r="X8" s="521" t="s">
        <v>198</v>
      </c>
      <c r="Y8" s="397"/>
      <c r="Z8" s="321" t="s">
        <v>198</v>
      </c>
      <c r="AA8" s="397"/>
      <c r="AB8" s="398" t="s">
        <v>199</v>
      </c>
      <c r="AC8" s="182"/>
    </row>
    <row r="9" spans="1:29" s="192" customFormat="1" ht="16.5" customHeight="1" thickBot="1">
      <c r="A9" s="2042" t="s">
        <v>350</v>
      </c>
      <c r="B9" s="2043"/>
      <c r="C9" s="891" t="s">
        <v>723</v>
      </c>
      <c r="D9" s="892">
        <f t="shared" ref="D9:Z9" si="0">SUM(D10:D12)</f>
        <v>13878.529999999999</v>
      </c>
      <c r="E9" s="891">
        <f t="shared" si="0"/>
        <v>71066.790000000008</v>
      </c>
      <c r="F9" s="891">
        <f t="shared" si="0"/>
        <v>218</v>
      </c>
      <c r="G9" s="892">
        <f t="shared" si="0"/>
        <v>7552</v>
      </c>
      <c r="H9" s="891">
        <f t="shared" si="0"/>
        <v>39189</v>
      </c>
      <c r="I9" s="891">
        <f t="shared" ref="I9" si="1">SUM(I10:I12)</f>
        <v>67</v>
      </c>
      <c r="J9" s="892">
        <f t="shared" si="0"/>
        <v>3</v>
      </c>
      <c r="K9" s="892">
        <f t="shared" si="0"/>
        <v>277</v>
      </c>
      <c r="L9" s="891">
        <f t="shared" si="0"/>
        <v>1443</v>
      </c>
      <c r="M9" s="893">
        <f t="shared" si="0"/>
        <v>16</v>
      </c>
      <c r="N9" s="893">
        <f t="shared" si="0"/>
        <v>6058</v>
      </c>
      <c r="O9" s="893">
        <f t="shared" si="0"/>
        <v>30410</v>
      </c>
      <c r="P9" s="894">
        <f t="shared" ref="P9" si="2">SUM(P10:P12)</f>
        <v>19</v>
      </c>
      <c r="Q9" s="895">
        <f t="shared" si="0"/>
        <v>107</v>
      </c>
      <c r="R9" s="892">
        <f t="shared" si="0"/>
        <v>1833.6</v>
      </c>
      <c r="S9" s="892">
        <f t="shared" si="0"/>
        <v>73</v>
      </c>
      <c r="T9" s="892">
        <f t="shared" si="0"/>
        <v>2362.9499999999998</v>
      </c>
      <c r="U9" s="892">
        <f t="shared" si="0"/>
        <v>26</v>
      </c>
      <c r="V9" s="891">
        <f t="shared" si="0"/>
        <v>1829.35</v>
      </c>
      <c r="W9" s="896">
        <f t="shared" si="0"/>
        <v>11</v>
      </c>
      <c r="X9" s="897">
        <f t="shared" si="0"/>
        <v>1323.74</v>
      </c>
      <c r="Y9" s="897" t="s">
        <v>720</v>
      </c>
      <c r="Z9" s="897">
        <f t="shared" si="0"/>
        <v>6429</v>
      </c>
      <c r="AA9" s="897">
        <f>SUM(AA10:AA12)</f>
        <v>11</v>
      </c>
      <c r="AB9" s="898">
        <f>SUM(AB10:AB12)</f>
        <v>5756.16</v>
      </c>
      <c r="AC9" s="191"/>
    </row>
    <row r="10" spans="1:29" s="192" customFormat="1" ht="16.5" customHeight="1">
      <c r="A10" s="2040" t="s">
        <v>91</v>
      </c>
      <c r="B10" s="2041"/>
      <c r="C10" s="899">
        <f>SUM(C13:C15)</f>
        <v>142</v>
      </c>
      <c r="D10" s="900">
        <f t="shared" ref="D10:Y10" si="3">SUM(D13:D15)</f>
        <v>5686.03</v>
      </c>
      <c r="E10" s="899">
        <f t="shared" si="3"/>
        <v>29372.27</v>
      </c>
      <c r="F10" s="899">
        <f t="shared" si="3"/>
        <v>137</v>
      </c>
      <c r="G10" s="900">
        <f t="shared" si="3"/>
        <v>4991</v>
      </c>
      <c r="H10" s="899">
        <f t="shared" si="3"/>
        <v>25704</v>
      </c>
      <c r="I10" s="899">
        <f t="shared" ref="I10" si="4">SUM(I13:I15)</f>
        <v>46</v>
      </c>
      <c r="J10" s="900">
        <f t="shared" si="3"/>
        <v>3</v>
      </c>
      <c r="K10" s="900">
        <f t="shared" si="3"/>
        <v>277</v>
      </c>
      <c r="L10" s="899">
        <f t="shared" si="3"/>
        <v>1443</v>
      </c>
      <c r="M10" s="900">
        <f t="shared" si="3"/>
        <v>2</v>
      </c>
      <c r="N10" s="900">
        <f t="shared" si="3"/>
        <v>418</v>
      </c>
      <c r="O10" s="900">
        <f t="shared" si="3"/>
        <v>2197</v>
      </c>
      <c r="P10" s="901">
        <f t="shared" ref="P10" si="5">SUM(P13:P15)</f>
        <v>3</v>
      </c>
      <c r="Q10" s="902">
        <f t="shared" si="3"/>
        <v>69</v>
      </c>
      <c r="R10" s="900">
        <f t="shared" si="3"/>
        <v>1442.6</v>
      </c>
      <c r="S10" s="900">
        <f t="shared" si="3"/>
        <v>44</v>
      </c>
      <c r="T10" s="900">
        <f t="shared" si="3"/>
        <v>1257.95</v>
      </c>
      <c r="U10" s="900">
        <f t="shared" si="3"/>
        <v>16</v>
      </c>
      <c r="V10" s="899">
        <f t="shared" si="3"/>
        <v>1243.8499999999999</v>
      </c>
      <c r="W10" s="899">
        <f>SUM(W13:W15)</f>
        <v>11</v>
      </c>
      <c r="X10" s="899">
        <f>SUM(X13:X15)</f>
        <v>1323.74</v>
      </c>
      <c r="Y10" s="899">
        <f t="shared" si="3"/>
        <v>2</v>
      </c>
      <c r="Z10" s="900">
        <f>SUM(Z13:Z15)</f>
        <v>418</v>
      </c>
      <c r="AA10" s="899">
        <f>SUM(AA13:AA15)</f>
        <v>5</v>
      </c>
      <c r="AB10" s="903">
        <f>SUM(AB13:AB15)</f>
        <v>1137</v>
      </c>
      <c r="AC10" s="191"/>
    </row>
    <row r="11" spans="1:29" s="192" customFormat="1" ht="16.5" customHeight="1">
      <c r="A11" s="2038" t="s">
        <v>351</v>
      </c>
      <c r="B11" s="2039"/>
      <c r="C11" s="904">
        <f>SUM(C16:C17)</f>
        <v>57</v>
      </c>
      <c r="D11" s="905">
        <f t="shared" ref="D11:Z11" si="6">SUM(D16:D17)</f>
        <v>5015.5</v>
      </c>
      <c r="E11" s="904">
        <f t="shared" si="6"/>
        <v>26398</v>
      </c>
      <c r="F11" s="904">
        <f t="shared" si="6"/>
        <v>48</v>
      </c>
      <c r="G11" s="905">
        <f t="shared" si="6"/>
        <v>1594</v>
      </c>
      <c r="H11" s="904">
        <f t="shared" si="6"/>
        <v>8721</v>
      </c>
      <c r="I11" s="904">
        <f t="shared" ref="I11" si="7">SUM(I16:I17)</f>
        <v>12</v>
      </c>
      <c r="J11" s="905">
        <f t="shared" si="6"/>
        <v>0</v>
      </c>
      <c r="K11" s="905">
        <f t="shared" si="6"/>
        <v>0</v>
      </c>
      <c r="L11" s="904">
        <f t="shared" si="6"/>
        <v>0</v>
      </c>
      <c r="M11" s="905">
        <f t="shared" si="6"/>
        <v>9</v>
      </c>
      <c r="N11" s="905">
        <f t="shared" si="6"/>
        <v>3420</v>
      </c>
      <c r="O11" s="905">
        <f t="shared" si="6"/>
        <v>17680</v>
      </c>
      <c r="P11" s="906">
        <f t="shared" ref="P11" si="8">SUM(P16:P17)</f>
        <v>12</v>
      </c>
      <c r="Q11" s="907">
        <f t="shared" si="6"/>
        <v>19</v>
      </c>
      <c r="R11" s="905">
        <f t="shared" si="6"/>
        <v>202</v>
      </c>
      <c r="S11" s="905">
        <f t="shared" si="6"/>
        <v>16</v>
      </c>
      <c r="T11" s="905">
        <f t="shared" si="6"/>
        <v>708</v>
      </c>
      <c r="U11" s="905">
        <f t="shared" si="6"/>
        <v>10</v>
      </c>
      <c r="V11" s="904">
        <f t="shared" si="6"/>
        <v>585.5</v>
      </c>
      <c r="W11" s="904">
        <f>SUM(W16:W17)</f>
        <v>0</v>
      </c>
      <c r="X11" s="904">
        <f>SUM(X16:X17)</f>
        <v>0</v>
      </c>
      <c r="Y11" s="904">
        <f t="shared" si="6"/>
        <v>9</v>
      </c>
      <c r="Z11" s="905">
        <f t="shared" si="6"/>
        <v>3420</v>
      </c>
      <c r="AA11" s="905">
        <f>SUM(AA16)</f>
        <v>6</v>
      </c>
      <c r="AB11" s="908">
        <f>SUM(AB16)</f>
        <v>4619.16</v>
      </c>
      <c r="AC11" s="191"/>
    </row>
    <row r="12" spans="1:29" s="192" customFormat="1" ht="16.5" customHeight="1" thickBot="1">
      <c r="A12" s="2031" t="s">
        <v>94</v>
      </c>
      <c r="B12" s="2032"/>
      <c r="C12" s="909" t="s">
        <v>722</v>
      </c>
      <c r="D12" s="910">
        <f t="shared" ref="D12:AB12" si="9">SUM(D18:D19)</f>
        <v>3177</v>
      </c>
      <c r="E12" s="909">
        <f t="shared" si="9"/>
        <v>15296.52</v>
      </c>
      <c r="F12" s="909">
        <f t="shared" si="9"/>
        <v>33</v>
      </c>
      <c r="G12" s="910">
        <f t="shared" si="9"/>
        <v>967</v>
      </c>
      <c r="H12" s="909">
        <f t="shared" si="9"/>
        <v>4764</v>
      </c>
      <c r="I12" s="909">
        <f t="shared" ref="I12" si="10">SUM(I18:I19)</f>
        <v>9</v>
      </c>
      <c r="J12" s="910">
        <f t="shared" si="9"/>
        <v>0</v>
      </c>
      <c r="K12" s="910">
        <f t="shared" si="9"/>
        <v>0</v>
      </c>
      <c r="L12" s="909">
        <f t="shared" si="9"/>
        <v>0</v>
      </c>
      <c r="M12" s="910">
        <f t="shared" si="9"/>
        <v>5</v>
      </c>
      <c r="N12" s="910">
        <f t="shared" si="9"/>
        <v>2220</v>
      </c>
      <c r="O12" s="910">
        <f t="shared" si="9"/>
        <v>10533</v>
      </c>
      <c r="P12" s="911">
        <f t="shared" ref="P12" si="11">SUM(P18:P19)</f>
        <v>4</v>
      </c>
      <c r="Q12" s="912">
        <f t="shared" si="9"/>
        <v>19</v>
      </c>
      <c r="R12" s="910">
        <f t="shared" si="9"/>
        <v>189</v>
      </c>
      <c r="S12" s="910">
        <f t="shared" si="9"/>
        <v>13</v>
      </c>
      <c r="T12" s="910">
        <f t="shared" si="9"/>
        <v>397</v>
      </c>
      <c r="U12" s="910">
        <f t="shared" si="9"/>
        <v>0</v>
      </c>
      <c r="V12" s="909">
        <f t="shared" si="9"/>
        <v>0</v>
      </c>
      <c r="W12" s="909">
        <f t="shared" si="9"/>
        <v>0</v>
      </c>
      <c r="X12" s="909">
        <f t="shared" si="9"/>
        <v>0</v>
      </c>
      <c r="Y12" s="909" t="s">
        <v>719</v>
      </c>
      <c r="Z12" s="910">
        <f t="shared" si="9"/>
        <v>2591</v>
      </c>
      <c r="AA12" s="909">
        <f t="shared" si="9"/>
        <v>0</v>
      </c>
      <c r="AB12" s="913">
        <f t="shared" si="9"/>
        <v>0</v>
      </c>
      <c r="AC12" s="191"/>
    </row>
    <row r="13" spans="1:29" s="192" customFormat="1" ht="16.5" customHeight="1">
      <c r="A13" s="2033" t="s">
        <v>101</v>
      </c>
      <c r="B13" s="522" t="s">
        <v>352</v>
      </c>
      <c r="C13" s="899">
        <f t="shared" ref="C13:AB13" si="12">SUM(C22,C26,C30)</f>
        <v>33</v>
      </c>
      <c r="D13" s="900">
        <f t="shared" si="12"/>
        <v>1302.43</v>
      </c>
      <c r="E13" s="899">
        <f t="shared" si="12"/>
        <v>6486.27</v>
      </c>
      <c r="F13" s="899">
        <f t="shared" si="12"/>
        <v>31</v>
      </c>
      <c r="G13" s="900">
        <f t="shared" si="12"/>
        <v>1125</v>
      </c>
      <c r="H13" s="899">
        <f t="shared" si="12"/>
        <v>5584</v>
      </c>
      <c r="I13" s="899">
        <f t="shared" ref="I13" si="13">SUM(I22,I26,I30)</f>
        <v>12</v>
      </c>
      <c r="J13" s="900">
        <f t="shared" si="12"/>
        <v>2</v>
      </c>
      <c r="K13" s="900">
        <f t="shared" si="12"/>
        <v>177</v>
      </c>
      <c r="L13" s="899">
        <f t="shared" si="12"/>
        <v>902</v>
      </c>
      <c r="M13" s="899">
        <f t="shared" si="12"/>
        <v>0</v>
      </c>
      <c r="N13" s="899">
        <f t="shared" si="12"/>
        <v>0</v>
      </c>
      <c r="O13" s="900">
        <f t="shared" si="12"/>
        <v>0</v>
      </c>
      <c r="P13" s="901">
        <f t="shared" ref="P13" si="14">SUM(P22,P26,P30)</f>
        <v>0</v>
      </c>
      <c r="Q13" s="902">
        <f t="shared" si="12"/>
        <v>10</v>
      </c>
      <c r="R13" s="900">
        <f t="shared" si="12"/>
        <v>129.5</v>
      </c>
      <c r="S13" s="900">
        <f t="shared" si="12"/>
        <v>14</v>
      </c>
      <c r="T13" s="900">
        <f t="shared" si="12"/>
        <v>407.95</v>
      </c>
      <c r="U13" s="900">
        <f t="shared" si="12"/>
        <v>6</v>
      </c>
      <c r="V13" s="899">
        <f t="shared" si="12"/>
        <v>418.85</v>
      </c>
      <c r="W13" s="899">
        <f t="shared" si="12"/>
        <v>3</v>
      </c>
      <c r="X13" s="899">
        <f t="shared" si="12"/>
        <v>345.74</v>
      </c>
      <c r="Y13" s="899">
        <f t="shared" si="12"/>
        <v>0</v>
      </c>
      <c r="Z13" s="900">
        <f t="shared" si="12"/>
        <v>0</v>
      </c>
      <c r="AA13" s="899">
        <f t="shared" si="12"/>
        <v>0</v>
      </c>
      <c r="AB13" s="903">
        <f t="shared" si="12"/>
        <v>0</v>
      </c>
      <c r="AC13" s="191"/>
    </row>
    <row r="14" spans="1:29" s="192" customFormat="1" ht="16.5" customHeight="1">
      <c r="A14" s="2034"/>
      <c r="B14" s="267" t="s">
        <v>353</v>
      </c>
      <c r="C14" s="904">
        <f t="shared" ref="C14:H14" si="15">SUM(C31,C35,C44)</f>
        <v>65</v>
      </c>
      <c r="D14" s="905">
        <f t="shared" si="15"/>
        <v>2621.6</v>
      </c>
      <c r="E14" s="904">
        <f t="shared" si="15"/>
        <v>14057</v>
      </c>
      <c r="F14" s="904">
        <f t="shared" si="15"/>
        <v>63</v>
      </c>
      <c r="G14" s="905">
        <f t="shared" si="15"/>
        <v>2222</v>
      </c>
      <c r="H14" s="904">
        <f t="shared" si="15"/>
        <v>11844</v>
      </c>
      <c r="I14" s="904">
        <f>SUM(I31,I35,I44)</f>
        <v>32</v>
      </c>
      <c r="J14" s="905">
        <f t="shared" ref="J14:O14" si="16">SUM(J31,J35,J44)</f>
        <v>1</v>
      </c>
      <c r="K14" s="905">
        <f t="shared" si="16"/>
        <v>100</v>
      </c>
      <c r="L14" s="904">
        <f t="shared" si="16"/>
        <v>541</v>
      </c>
      <c r="M14" s="905">
        <f t="shared" si="16"/>
        <v>1</v>
      </c>
      <c r="N14" s="905">
        <f t="shared" si="16"/>
        <v>300</v>
      </c>
      <c r="O14" s="905">
        <f t="shared" si="16"/>
        <v>1643</v>
      </c>
      <c r="P14" s="906">
        <f t="shared" ref="P14" si="17">SUM(P31,P35,P44)</f>
        <v>2</v>
      </c>
      <c r="Q14" s="907">
        <f>SUM(Q31,Q35,Q44)</f>
        <v>43</v>
      </c>
      <c r="R14" s="905">
        <f t="shared" ref="R14:AB14" si="18">SUM(R31,R35,R44)</f>
        <v>1034.0999999999999</v>
      </c>
      <c r="S14" s="905">
        <f t="shared" si="18"/>
        <v>10</v>
      </c>
      <c r="T14" s="905">
        <f t="shared" si="18"/>
        <v>345</v>
      </c>
      <c r="U14" s="905">
        <f t="shared" si="18"/>
        <v>10</v>
      </c>
      <c r="V14" s="904">
        <f t="shared" si="18"/>
        <v>825</v>
      </c>
      <c r="W14" s="904">
        <f t="shared" si="18"/>
        <v>1</v>
      </c>
      <c r="X14" s="904">
        <f t="shared" si="18"/>
        <v>118</v>
      </c>
      <c r="Y14" s="904">
        <f t="shared" si="18"/>
        <v>1</v>
      </c>
      <c r="Z14" s="905">
        <f t="shared" si="18"/>
        <v>300</v>
      </c>
      <c r="AA14" s="904">
        <f t="shared" si="18"/>
        <v>3</v>
      </c>
      <c r="AB14" s="908">
        <f t="shared" si="18"/>
        <v>389</v>
      </c>
      <c r="AC14" s="191"/>
    </row>
    <row r="15" spans="1:29" s="192" customFormat="1" ht="16.5" customHeight="1">
      <c r="A15" s="2034"/>
      <c r="B15" s="267" t="s">
        <v>354</v>
      </c>
      <c r="C15" s="904">
        <f t="shared" ref="C15:I15" si="19">SUM(C54)</f>
        <v>44</v>
      </c>
      <c r="D15" s="905">
        <f t="shared" si="19"/>
        <v>1762</v>
      </c>
      <c r="E15" s="904">
        <f t="shared" si="19"/>
        <v>8829</v>
      </c>
      <c r="F15" s="904">
        <f t="shared" si="19"/>
        <v>43</v>
      </c>
      <c r="G15" s="905">
        <f t="shared" si="19"/>
        <v>1644</v>
      </c>
      <c r="H15" s="904">
        <f t="shared" si="19"/>
        <v>8276</v>
      </c>
      <c r="I15" s="904">
        <f t="shared" si="19"/>
        <v>2</v>
      </c>
      <c r="J15" s="905">
        <f t="shared" ref="J15:O15" si="20">SUM(J54)</f>
        <v>0</v>
      </c>
      <c r="K15" s="905">
        <f t="shared" si="20"/>
        <v>0</v>
      </c>
      <c r="L15" s="904">
        <f t="shared" si="20"/>
        <v>0</v>
      </c>
      <c r="M15" s="905">
        <f t="shared" si="20"/>
        <v>1</v>
      </c>
      <c r="N15" s="905">
        <f t="shared" si="20"/>
        <v>118</v>
      </c>
      <c r="O15" s="905">
        <f t="shared" si="20"/>
        <v>554</v>
      </c>
      <c r="P15" s="906">
        <f t="shared" ref="P15" si="21">SUM(P54)</f>
        <v>1</v>
      </c>
      <c r="Q15" s="907">
        <f>SUM(Q54)</f>
        <v>16</v>
      </c>
      <c r="R15" s="905">
        <f t="shared" ref="R15:Y15" si="22">SUM(R54)</f>
        <v>279</v>
      </c>
      <c r="S15" s="905">
        <f t="shared" si="22"/>
        <v>20</v>
      </c>
      <c r="T15" s="905">
        <f t="shared" si="22"/>
        <v>505</v>
      </c>
      <c r="U15" s="905">
        <f>SUM(U54)</f>
        <v>0</v>
      </c>
      <c r="V15" s="904">
        <f>SUM(V54)</f>
        <v>0</v>
      </c>
      <c r="W15" s="904">
        <f t="shared" si="22"/>
        <v>7</v>
      </c>
      <c r="X15" s="904">
        <f t="shared" si="22"/>
        <v>860</v>
      </c>
      <c r="Y15" s="904">
        <f t="shared" si="22"/>
        <v>1</v>
      </c>
      <c r="Z15" s="905">
        <f>SUM(Z54)</f>
        <v>118</v>
      </c>
      <c r="AA15" s="904">
        <f>SUM(AA54)</f>
        <v>2</v>
      </c>
      <c r="AB15" s="908">
        <f>SUM(AB54)</f>
        <v>748</v>
      </c>
      <c r="AC15" s="191"/>
    </row>
    <row r="16" spans="1:29" s="192" customFormat="1" ht="16.5" customHeight="1">
      <c r="A16" s="2034"/>
      <c r="B16" s="267" t="s">
        <v>351</v>
      </c>
      <c r="C16" s="904">
        <f t="shared" ref="C16:AB16" si="23">SUM(C58,C62,C70)</f>
        <v>41</v>
      </c>
      <c r="D16" s="905">
        <f t="shared" si="23"/>
        <v>4701.5</v>
      </c>
      <c r="E16" s="904">
        <f t="shared" si="23"/>
        <v>24765</v>
      </c>
      <c r="F16" s="904">
        <f t="shared" si="23"/>
        <v>32</v>
      </c>
      <c r="G16" s="905">
        <f t="shared" si="23"/>
        <v>1280</v>
      </c>
      <c r="H16" s="904">
        <f t="shared" si="23"/>
        <v>7088</v>
      </c>
      <c r="I16" s="904">
        <f t="shared" ref="I16" si="24">SUM(I58,I62,I70)</f>
        <v>5</v>
      </c>
      <c r="J16" s="905">
        <f t="shared" si="23"/>
        <v>0</v>
      </c>
      <c r="K16" s="905">
        <f t="shared" si="23"/>
        <v>0</v>
      </c>
      <c r="L16" s="904">
        <f t="shared" si="23"/>
        <v>0</v>
      </c>
      <c r="M16" s="905">
        <f t="shared" si="23"/>
        <v>9</v>
      </c>
      <c r="N16" s="905">
        <f t="shared" si="23"/>
        <v>3420</v>
      </c>
      <c r="O16" s="905">
        <f t="shared" si="23"/>
        <v>17680</v>
      </c>
      <c r="P16" s="906">
        <f t="shared" ref="P16" si="25">SUM(P58,P62,P70)</f>
        <v>12</v>
      </c>
      <c r="Q16" s="907">
        <f t="shared" si="23"/>
        <v>10</v>
      </c>
      <c r="R16" s="905">
        <f t="shared" si="23"/>
        <v>137</v>
      </c>
      <c r="S16" s="905">
        <f t="shared" si="23"/>
        <v>10</v>
      </c>
      <c r="T16" s="905">
        <f t="shared" si="23"/>
        <v>511</v>
      </c>
      <c r="U16" s="905">
        <f t="shared" si="23"/>
        <v>9</v>
      </c>
      <c r="V16" s="904">
        <f t="shared" si="23"/>
        <v>533.5</v>
      </c>
      <c r="W16" s="904">
        <f t="shared" si="23"/>
        <v>0</v>
      </c>
      <c r="X16" s="904">
        <f t="shared" si="23"/>
        <v>0</v>
      </c>
      <c r="Y16" s="904">
        <f t="shared" si="23"/>
        <v>9</v>
      </c>
      <c r="Z16" s="905">
        <f t="shared" si="23"/>
        <v>3420</v>
      </c>
      <c r="AA16" s="904">
        <f t="shared" si="23"/>
        <v>6</v>
      </c>
      <c r="AB16" s="908">
        <f t="shared" si="23"/>
        <v>4619.16</v>
      </c>
      <c r="AC16" s="191"/>
    </row>
    <row r="17" spans="1:29" s="192" customFormat="1" ht="16.5" customHeight="1">
      <c r="A17" s="2034"/>
      <c r="B17" s="267" t="s">
        <v>99</v>
      </c>
      <c r="C17" s="904">
        <f>SUM(C74)</f>
        <v>16</v>
      </c>
      <c r="D17" s="905">
        <f>SUM(D74)</f>
        <v>314</v>
      </c>
      <c r="E17" s="904">
        <f>SUM(E74)</f>
        <v>1633</v>
      </c>
      <c r="F17" s="904">
        <f>SUM(F74)</f>
        <v>16</v>
      </c>
      <c r="G17" s="905">
        <f>SUM(G74)</f>
        <v>314</v>
      </c>
      <c r="H17" s="904">
        <f t="shared" ref="H17:O17" si="26">SUM(H74)</f>
        <v>1633</v>
      </c>
      <c r="I17" s="904">
        <f t="shared" ref="I17" si="27">SUM(I74)</f>
        <v>7</v>
      </c>
      <c r="J17" s="904">
        <f t="shared" si="26"/>
        <v>0</v>
      </c>
      <c r="K17" s="904">
        <f t="shared" si="26"/>
        <v>0</v>
      </c>
      <c r="L17" s="904">
        <f t="shared" si="26"/>
        <v>0</v>
      </c>
      <c r="M17" s="904">
        <f t="shared" si="26"/>
        <v>0</v>
      </c>
      <c r="N17" s="904">
        <f t="shared" si="26"/>
        <v>0</v>
      </c>
      <c r="O17" s="905">
        <f t="shared" si="26"/>
        <v>0</v>
      </c>
      <c r="P17" s="906">
        <f t="shared" ref="P17" si="28">SUM(P74)</f>
        <v>0</v>
      </c>
      <c r="Q17" s="907">
        <f>SUM(Q74)</f>
        <v>9</v>
      </c>
      <c r="R17" s="905">
        <f>SUM(R74)</f>
        <v>65</v>
      </c>
      <c r="S17" s="905">
        <f>SUM(S74)</f>
        <v>6</v>
      </c>
      <c r="T17" s="905">
        <f>SUM(T74)</f>
        <v>197</v>
      </c>
      <c r="U17" s="904">
        <f t="shared" ref="U17:AB17" si="29">SUM(U74)</f>
        <v>1</v>
      </c>
      <c r="V17" s="904">
        <f t="shared" si="29"/>
        <v>52</v>
      </c>
      <c r="W17" s="904">
        <f t="shared" si="29"/>
        <v>0</v>
      </c>
      <c r="X17" s="904">
        <f t="shared" si="29"/>
        <v>0</v>
      </c>
      <c r="Y17" s="904">
        <f t="shared" si="29"/>
        <v>0</v>
      </c>
      <c r="Z17" s="905">
        <f t="shared" si="29"/>
        <v>0</v>
      </c>
      <c r="AA17" s="904">
        <f t="shared" si="29"/>
        <v>4</v>
      </c>
      <c r="AB17" s="908">
        <f t="shared" si="29"/>
        <v>461</v>
      </c>
      <c r="AC17" s="191"/>
    </row>
    <row r="18" spans="1:29" s="192" customFormat="1" ht="16.5" customHeight="1">
      <c r="A18" s="2034"/>
      <c r="B18" s="267" t="s">
        <v>355</v>
      </c>
      <c r="C18" s="904" t="s">
        <v>721</v>
      </c>
      <c r="D18" s="905">
        <f>SUM(D79,D88)</f>
        <v>2182</v>
      </c>
      <c r="E18" s="904">
        <f>SUM(E79,E88)</f>
        <v>10091.52</v>
      </c>
      <c r="F18" s="904">
        <f t="shared" ref="F18:L18" si="30">SUM(F79,F88)</f>
        <v>7</v>
      </c>
      <c r="G18" s="905">
        <f t="shared" si="30"/>
        <v>425</v>
      </c>
      <c r="H18" s="904">
        <f t="shared" si="30"/>
        <v>1929</v>
      </c>
      <c r="I18" s="904">
        <f t="shared" ref="I18" si="31">SUM(I79,I88)</f>
        <v>4</v>
      </c>
      <c r="J18" s="905">
        <f t="shared" si="30"/>
        <v>0</v>
      </c>
      <c r="K18" s="905">
        <f t="shared" si="30"/>
        <v>0</v>
      </c>
      <c r="L18" s="904">
        <f t="shared" si="30"/>
        <v>0</v>
      </c>
      <c r="M18" s="905">
        <f>SUM(M79,M88)</f>
        <v>4</v>
      </c>
      <c r="N18" s="905">
        <f>SUM(N79,N88)</f>
        <v>1767</v>
      </c>
      <c r="O18" s="905">
        <f>SUM(O79,O88)</f>
        <v>8163</v>
      </c>
      <c r="P18" s="906">
        <f>SUM(P79,P88)</f>
        <v>4</v>
      </c>
      <c r="Q18" s="907">
        <f t="shared" ref="Q18:X18" si="32">SUM(Q79,Q88)</f>
        <v>5</v>
      </c>
      <c r="R18" s="905">
        <f t="shared" si="32"/>
        <v>24</v>
      </c>
      <c r="S18" s="905">
        <f t="shared" si="32"/>
        <v>1</v>
      </c>
      <c r="T18" s="905">
        <f t="shared" si="32"/>
        <v>20</v>
      </c>
      <c r="U18" s="905">
        <f t="shared" si="32"/>
        <v>0</v>
      </c>
      <c r="V18" s="904">
        <f t="shared" si="32"/>
        <v>0</v>
      </c>
      <c r="W18" s="904">
        <f t="shared" si="32"/>
        <v>0</v>
      </c>
      <c r="X18" s="904">
        <f t="shared" si="32"/>
        <v>0</v>
      </c>
      <c r="Y18" s="904" t="s">
        <v>718</v>
      </c>
      <c r="Z18" s="905">
        <f>SUM(Z79,Z88)</f>
        <v>2138</v>
      </c>
      <c r="AA18" s="904">
        <f>SUM(AA79,AA88)</f>
        <v>0</v>
      </c>
      <c r="AB18" s="908">
        <f>SUM(AB79,AB88)</f>
        <v>0</v>
      </c>
      <c r="AC18" s="191"/>
    </row>
    <row r="19" spans="1:29" s="192" customFormat="1" ht="16.5" customHeight="1" thickBot="1">
      <c r="A19" s="2035"/>
      <c r="B19" s="400" t="s">
        <v>102</v>
      </c>
      <c r="C19" s="909">
        <f t="shared" ref="C19:L19" si="33">SUM(C89)</f>
        <v>27</v>
      </c>
      <c r="D19" s="910">
        <f t="shared" si="33"/>
        <v>995</v>
      </c>
      <c r="E19" s="909">
        <f t="shared" si="33"/>
        <v>5205</v>
      </c>
      <c r="F19" s="909">
        <f t="shared" si="33"/>
        <v>26</v>
      </c>
      <c r="G19" s="910">
        <f t="shared" si="33"/>
        <v>542</v>
      </c>
      <c r="H19" s="909">
        <f t="shared" si="33"/>
        <v>2835</v>
      </c>
      <c r="I19" s="909">
        <f t="shared" ref="I19" si="34">SUM(I89)</f>
        <v>5</v>
      </c>
      <c r="J19" s="909">
        <f t="shared" si="33"/>
        <v>0</v>
      </c>
      <c r="K19" s="909">
        <f t="shared" si="33"/>
        <v>0</v>
      </c>
      <c r="L19" s="909">
        <f t="shared" si="33"/>
        <v>0</v>
      </c>
      <c r="M19" s="910">
        <f>SUM(M89)</f>
        <v>1</v>
      </c>
      <c r="N19" s="910">
        <f>SUM(N89)</f>
        <v>453</v>
      </c>
      <c r="O19" s="910">
        <f>SUM(O89)</f>
        <v>2370</v>
      </c>
      <c r="P19" s="911">
        <f>SUM(P89)</f>
        <v>0</v>
      </c>
      <c r="Q19" s="912">
        <f>SUM(Q89)</f>
        <v>14</v>
      </c>
      <c r="R19" s="910">
        <f t="shared" ref="R19:AB19" si="35">SUM(R89)</f>
        <v>165</v>
      </c>
      <c r="S19" s="910">
        <f t="shared" si="35"/>
        <v>12</v>
      </c>
      <c r="T19" s="910">
        <f t="shared" si="35"/>
        <v>377</v>
      </c>
      <c r="U19" s="910">
        <f t="shared" si="35"/>
        <v>0</v>
      </c>
      <c r="V19" s="910">
        <f t="shared" si="35"/>
        <v>0</v>
      </c>
      <c r="W19" s="909">
        <f t="shared" si="35"/>
        <v>0</v>
      </c>
      <c r="X19" s="909">
        <f t="shared" si="35"/>
        <v>0</v>
      </c>
      <c r="Y19" s="909">
        <f t="shared" si="35"/>
        <v>1</v>
      </c>
      <c r="Z19" s="910">
        <f t="shared" si="35"/>
        <v>453</v>
      </c>
      <c r="AA19" s="909">
        <f t="shared" si="35"/>
        <v>0</v>
      </c>
      <c r="AB19" s="913">
        <f t="shared" si="35"/>
        <v>0</v>
      </c>
      <c r="AC19" s="191"/>
    </row>
    <row r="20" spans="1:29" ht="16.5" customHeight="1">
      <c r="A20" s="2036" t="s">
        <v>313</v>
      </c>
      <c r="B20" s="401" t="s">
        <v>326</v>
      </c>
      <c r="C20" s="914">
        <v>6</v>
      </c>
      <c r="D20" s="914">
        <v>166</v>
      </c>
      <c r="E20" s="914">
        <v>835</v>
      </c>
      <c r="F20" s="914">
        <v>6</v>
      </c>
      <c r="G20" s="914">
        <v>166</v>
      </c>
      <c r="H20" s="914">
        <v>835</v>
      </c>
      <c r="I20" s="914">
        <v>4</v>
      </c>
      <c r="J20" s="914"/>
      <c r="K20" s="914"/>
      <c r="L20" s="914"/>
      <c r="M20" s="914"/>
      <c r="N20" s="914"/>
      <c r="O20" s="914"/>
      <c r="P20" s="915"/>
      <c r="Q20" s="916">
        <v>3</v>
      </c>
      <c r="R20" s="914">
        <v>40</v>
      </c>
      <c r="S20" s="914">
        <v>2</v>
      </c>
      <c r="T20" s="914">
        <v>71</v>
      </c>
      <c r="U20" s="914">
        <v>1</v>
      </c>
      <c r="V20" s="914">
        <v>55</v>
      </c>
      <c r="W20" s="914"/>
      <c r="X20" s="914"/>
      <c r="Y20" s="914"/>
      <c r="Z20" s="914"/>
      <c r="AA20" s="914"/>
      <c r="AB20" s="917"/>
      <c r="AC20" s="182"/>
    </row>
    <row r="21" spans="1:29" ht="16.5" customHeight="1" thickBot="1">
      <c r="A21" s="2029"/>
      <c r="B21" s="163" t="s">
        <v>327</v>
      </c>
      <c r="C21" s="918">
        <v>1</v>
      </c>
      <c r="D21" s="919">
        <v>49</v>
      </c>
      <c r="E21" s="919">
        <v>231</v>
      </c>
      <c r="F21" s="918">
        <v>1</v>
      </c>
      <c r="G21" s="919">
        <v>49</v>
      </c>
      <c r="H21" s="919">
        <v>231</v>
      </c>
      <c r="I21" s="919"/>
      <c r="J21" s="920"/>
      <c r="K21" s="920"/>
      <c r="L21" s="920"/>
      <c r="M21" s="920"/>
      <c r="N21" s="920"/>
      <c r="O21" s="920"/>
      <c r="P21" s="921"/>
      <c r="Q21" s="922"/>
      <c r="R21" s="920"/>
      <c r="S21" s="920">
        <v>1</v>
      </c>
      <c r="T21" s="920">
        <v>49</v>
      </c>
      <c r="U21" s="920"/>
      <c r="V21" s="920"/>
      <c r="W21" s="920"/>
      <c r="X21" s="920"/>
      <c r="Y21" s="920"/>
      <c r="Z21" s="920"/>
      <c r="AA21" s="920"/>
      <c r="AB21" s="923"/>
      <c r="AC21" s="182"/>
    </row>
    <row r="22" spans="1:29" ht="16.5" customHeight="1" thickTop="1" thickBot="1">
      <c r="A22" s="2037"/>
      <c r="B22" s="388" t="s">
        <v>603</v>
      </c>
      <c r="C22" s="924">
        <f>SUM(C20:C21)</f>
        <v>7</v>
      </c>
      <c r="D22" s="924">
        <f t="shared" ref="D22:AB22" si="36">SUM(D20:D21)</f>
        <v>215</v>
      </c>
      <c r="E22" s="924">
        <f t="shared" si="36"/>
        <v>1066</v>
      </c>
      <c r="F22" s="924">
        <f t="shared" si="36"/>
        <v>7</v>
      </c>
      <c r="G22" s="924">
        <f t="shared" si="36"/>
        <v>215</v>
      </c>
      <c r="H22" s="924">
        <f t="shared" si="36"/>
        <v>1066</v>
      </c>
      <c r="I22" s="924">
        <f t="shared" si="36"/>
        <v>4</v>
      </c>
      <c r="J22" s="924">
        <f t="shared" si="36"/>
        <v>0</v>
      </c>
      <c r="K22" s="924">
        <f t="shared" si="36"/>
        <v>0</v>
      </c>
      <c r="L22" s="924">
        <f t="shared" si="36"/>
        <v>0</v>
      </c>
      <c r="M22" s="924">
        <f t="shared" si="36"/>
        <v>0</v>
      </c>
      <c r="N22" s="924">
        <f t="shared" si="36"/>
        <v>0</v>
      </c>
      <c r="O22" s="924">
        <f t="shared" si="36"/>
        <v>0</v>
      </c>
      <c r="P22" s="925">
        <f t="shared" si="36"/>
        <v>0</v>
      </c>
      <c r="Q22" s="926">
        <f t="shared" si="36"/>
        <v>3</v>
      </c>
      <c r="R22" s="924">
        <f t="shared" si="36"/>
        <v>40</v>
      </c>
      <c r="S22" s="924">
        <f t="shared" si="36"/>
        <v>3</v>
      </c>
      <c r="T22" s="924">
        <f t="shared" si="36"/>
        <v>120</v>
      </c>
      <c r="U22" s="924">
        <f t="shared" si="36"/>
        <v>1</v>
      </c>
      <c r="V22" s="924">
        <f t="shared" si="36"/>
        <v>55</v>
      </c>
      <c r="W22" s="924">
        <f t="shared" si="36"/>
        <v>0</v>
      </c>
      <c r="X22" s="924">
        <f t="shared" si="36"/>
        <v>0</v>
      </c>
      <c r="Y22" s="924">
        <f t="shared" si="36"/>
        <v>0</v>
      </c>
      <c r="Z22" s="924">
        <f t="shared" si="36"/>
        <v>0</v>
      </c>
      <c r="AA22" s="924">
        <f t="shared" si="36"/>
        <v>0</v>
      </c>
      <c r="AB22" s="927">
        <f t="shared" si="36"/>
        <v>0</v>
      </c>
      <c r="AC22" s="182"/>
    </row>
    <row r="23" spans="1:29" ht="16.5" customHeight="1">
      <c r="A23" s="2036" t="s">
        <v>411</v>
      </c>
      <c r="B23" s="163" t="s">
        <v>268</v>
      </c>
      <c r="C23" s="928">
        <v>5</v>
      </c>
      <c r="D23" s="928">
        <v>412</v>
      </c>
      <c r="E23" s="928">
        <v>2138</v>
      </c>
      <c r="F23" s="929">
        <v>4</v>
      </c>
      <c r="G23" s="929">
        <v>318</v>
      </c>
      <c r="H23" s="928">
        <v>1656</v>
      </c>
      <c r="I23" s="928">
        <v>2</v>
      </c>
      <c r="J23" s="928">
        <v>1</v>
      </c>
      <c r="K23" s="928">
        <v>94</v>
      </c>
      <c r="L23" s="928">
        <v>482</v>
      </c>
      <c r="M23" s="928">
        <v>0</v>
      </c>
      <c r="N23" s="928">
        <v>0</v>
      </c>
      <c r="O23" s="928">
        <v>0</v>
      </c>
      <c r="P23" s="930">
        <v>0</v>
      </c>
      <c r="Q23" s="931">
        <v>1</v>
      </c>
      <c r="R23" s="928">
        <v>13</v>
      </c>
      <c r="S23" s="928">
        <v>1</v>
      </c>
      <c r="T23" s="928">
        <v>41.78</v>
      </c>
      <c r="U23" s="928">
        <v>1</v>
      </c>
      <c r="V23" s="928">
        <v>94.21</v>
      </c>
      <c r="W23" s="928">
        <v>2</v>
      </c>
      <c r="X23" s="928">
        <v>262.74</v>
      </c>
      <c r="Y23" s="928">
        <v>0</v>
      </c>
      <c r="Z23" s="928">
        <v>0</v>
      </c>
      <c r="AA23" s="928">
        <v>0</v>
      </c>
      <c r="AB23" s="932">
        <v>0</v>
      </c>
      <c r="AC23" s="182"/>
    </row>
    <row r="24" spans="1:29" ht="16.5" customHeight="1">
      <c r="A24" s="2029"/>
      <c r="B24" s="163" t="s">
        <v>578</v>
      </c>
      <c r="C24" s="933">
        <v>2</v>
      </c>
      <c r="D24" s="934">
        <v>85.43</v>
      </c>
      <c r="E24" s="934">
        <v>441.27</v>
      </c>
      <c r="F24" s="934">
        <v>2</v>
      </c>
      <c r="G24" s="934">
        <v>85</v>
      </c>
      <c r="H24" s="933">
        <v>441</v>
      </c>
      <c r="I24" s="933">
        <v>1</v>
      </c>
      <c r="J24" s="933">
        <v>0</v>
      </c>
      <c r="K24" s="933">
        <v>0</v>
      </c>
      <c r="L24" s="933">
        <v>0</v>
      </c>
      <c r="M24" s="933">
        <v>0</v>
      </c>
      <c r="N24" s="933">
        <v>0</v>
      </c>
      <c r="O24" s="933">
        <v>0</v>
      </c>
      <c r="P24" s="935">
        <v>0</v>
      </c>
      <c r="Q24" s="936">
        <v>1</v>
      </c>
      <c r="R24" s="933">
        <v>10.83</v>
      </c>
      <c r="S24" s="933">
        <v>0</v>
      </c>
      <c r="T24" s="933">
        <v>0</v>
      </c>
      <c r="U24" s="933">
        <v>1</v>
      </c>
      <c r="V24" s="933">
        <v>74.599999999999994</v>
      </c>
      <c r="W24" s="933">
        <v>0</v>
      </c>
      <c r="X24" s="933">
        <v>0</v>
      </c>
      <c r="Y24" s="933">
        <v>0</v>
      </c>
      <c r="Z24" s="933">
        <v>0</v>
      </c>
      <c r="AA24" s="933">
        <v>0</v>
      </c>
      <c r="AB24" s="937">
        <v>0</v>
      </c>
      <c r="AC24" s="182"/>
    </row>
    <row r="25" spans="1:29" ht="16.5" customHeight="1" thickBot="1">
      <c r="A25" s="2029"/>
      <c r="B25" s="163" t="s">
        <v>579</v>
      </c>
      <c r="C25" s="938">
        <v>4</v>
      </c>
      <c r="D25" s="934">
        <v>126</v>
      </c>
      <c r="E25" s="934">
        <v>631</v>
      </c>
      <c r="F25" s="934">
        <v>4</v>
      </c>
      <c r="G25" s="934">
        <v>126</v>
      </c>
      <c r="H25" s="933">
        <v>631</v>
      </c>
      <c r="I25" s="933">
        <v>1</v>
      </c>
      <c r="J25" s="933">
        <v>0</v>
      </c>
      <c r="K25" s="933">
        <v>0</v>
      </c>
      <c r="L25" s="933">
        <v>0</v>
      </c>
      <c r="M25" s="933">
        <v>0</v>
      </c>
      <c r="N25" s="933">
        <v>0</v>
      </c>
      <c r="O25" s="933">
        <v>0</v>
      </c>
      <c r="P25" s="935">
        <v>0</v>
      </c>
      <c r="Q25" s="936">
        <v>1</v>
      </c>
      <c r="R25" s="933">
        <v>15.67</v>
      </c>
      <c r="S25" s="933">
        <v>2</v>
      </c>
      <c r="T25" s="933">
        <v>43.17</v>
      </c>
      <c r="U25" s="933">
        <v>1</v>
      </c>
      <c r="V25" s="933">
        <v>67.040000000000006</v>
      </c>
      <c r="W25" s="933">
        <v>0</v>
      </c>
      <c r="X25" s="933">
        <v>0</v>
      </c>
      <c r="Y25" s="933">
        <v>0</v>
      </c>
      <c r="Z25" s="933">
        <v>0</v>
      </c>
      <c r="AA25" s="933">
        <v>0</v>
      </c>
      <c r="AB25" s="937">
        <v>0</v>
      </c>
      <c r="AC25" s="182"/>
    </row>
    <row r="26" spans="1:29" ht="16.5" customHeight="1" thickTop="1" thickBot="1">
      <c r="A26" s="2037"/>
      <c r="B26" s="388" t="s">
        <v>602</v>
      </c>
      <c r="C26" s="924">
        <f t="shared" ref="C26:AB26" si="37">SUM(C23:C25)</f>
        <v>11</v>
      </c>
      <c r="D26" s="924">
        <f t="shared" si="37"/>
        <v>623.43000000000006</v>
      </c>
      <c r="E26" s="924">
        <f t="shared" si="37"/>
        <v>3210.27</v>
      </c>
      <c r="F26" s="924">
        <f t="shared" si="37"/>
        <v>10</v>
      </c>
      <c r="G26" s="924">
        <f t="shared" si="37"/>
        <v>529</v>
      </c>
      <c r="H26" s="924">
        <f t="shared" si="37"/>
        <v>2728</v>
      </c>
      <c r="I26" s="924">
        <f t="shared" si="37"/>
        <v>4</v>
      </c>
      <c r="J26" s="924">
        <f t="shared" si="37"/>
        <v>1</v>
      </c>
      <c r="K26" s="924">
        <f t="shared" si="37"/>
        <v>94</v>
      </c>
      <c r="L26" s="924">
        <f t="shared" si="37"/>
        <v>482</v>
      </c>
      <c r="M26" s="924">
        <f t="shared" si="37"/>
        <v>0</v>
      </c>
      <c r="N26" s="924">
        <f t="shared" si="37"/>
        <v>0</v>
      </c>
      <c r="O26" s="924">
        <f t="shared" si="37"/>
        <v>0</v>
      </c>
      <c r="P26" s="925">
        <f t="shared" si="37"/>
        <v>0</v>
      </c>
      <c r="Q26" s="926">
        <f t="shared" si="37"/>
        <v>3</v>
      </c>
      <c r="R26" s="924">
        <f t="shared" si="37"/>
        <v>39.5</v>
      </c>
      <c r="S26" s="924">
        <f t="shared" si="37"/>
        <v>3</v>
      </c>
      <c r="T26" s="924">
        <f t="shared" si="37"/>
        <v>84.95</v>
      </c>
      <c r="U26" s="924">
        <f t="shared" si="37"/>
        <v>3</v>
      </c>
      <c r="V26" s="924">
        <f t="shared" si="37"/>
        <v>235.85000000000002</v>
      </c>
      <c r="W26" s="924">
        <f t="shared" si="37"/>
        <v>2</v>
      </c>
      <c r="X26" s="924">
        <f t="shared" si="37"/>
        <v>262.74</v>
      </c>
      <c r="Y26" s="924">
        <f t="shared" si="37"/>
        <v>0</v>
      </c>
      <c r="Z26" s="924">
        <f t="shared" si="37"/>
        <v>0</v>
      </c>
      <c r="AA26" s="924">
        <f t="shared" si="37"/>
        <v>0</v>
      </c>
      <c r="AB26" s="927">
        <f t="shared" si="37"/>
        <v>0</v>
      </c>
      <c r="AC26" s="182"/>
    </row>
    <row r="27" spans="1:29" ht="16.5" customHeight="1">
      <c r="A27" s="2036" t="s">
        <v>396</v>
      </c>
      <c r="B27" s="162" t="s">
        <v>512</v>
      </c>
      <c r="C27" s="939">
        <v>5</v>
      </c>
      <c r="D27" s="939">
        <v>225</v>
      </c>
      <c r="E27" s="939">
        <v>1080</v>
      </c>
      <c r="F27" s="929">
        <v>4</v>
      </c>
      <c r="G27" s="940">
        <v>142</v>
      </c>
      <c r="H27" s="928">
        <v>660</v>
      </c>
      <c r="I27" s="928">
        <v>2</v>
      </c>
      <c r="J27" s="928">
        <v>1</v>
      </c>
      <c r="K27" s="928">
        <v>83</v>
      </c>
      <c r="L27" s="928">
        <v>420</v>
      </c>
      <c r="M27" s="928"/>
      <c r="N27" s="928"/>
      <c r="O27" s="928"/>
      <c r="P27" s="930"/>
      <c r="Q27" s="931"/>
      <c r="R27" s="928"/>
      <c r="S27" s="928">
        <v>3</v>
      </c>
      <c r="T27" s="928">
        <v>65</v>
      </c>
      <c r="U27" s="928">
        <v>1</v>
      </c>
      <c r="V27" s="928">
        <v>77</v>
      </c>
      <c r="W27" s="928">
        <v>1</v>
      </c>
      <c r="X27" s="928">
        <v>83</v>
      </c>
      <c r="Y27" s="928"/>
      <c r="Z27" s="928"/>
      <c r="AA27" s="928"/>
      <c r="AB27" s="932"/>
      <c r="AC27" s="182"/>
    </row>
    <row r="28" spans="1:29" ht="16.5" customHeight="1">
      <c r="A28" s="2029"/>
      <c r="B28" s="163" t="s">
        <v>281</v>
      </c>
      <c r="C28" s="941">
        <v>7</v>
      </c>
      <c r="D28" s="941">
        <v>181</v>
      </c>
      <c r="E28" s="941">
        <v>869</v>
      </c>
      <c r="F28" s="934">
        <v>7</v>
      </c>
      <c r="G28" s="941">
        <v>181</v>
      </c>
      <c r="H28" s="941">
        <v>869</v>
      </c>
      <c r="I28" s="933">
        <v>1</v>
      </c>
      <c r="J28" s="933"/>
      <c r="K28" s="933"/>
      <c r="L28" s="933"/>
      <c r="M28" s="933"/>
      <c r="N28" s="933"/>
      <c r="O28" s="933"/>
      <c r="P28" s="935"/>
      <c r="Q28" s="936">
        <v>2</v>
      </c>
      <c r="R28" s="933">
        <v>20</v>
      </c>
      <c r="S28" s="933">
        <v>4</v>
      </c>
      <c r="T28" s="933">
        <v>110</v>
      </c>
      <c r="U28" s="933">
        <v>1</v>
      </c>
      <c r="V28" s="933">
        <v>51</v>
      </c>
      <c r="W28" s="933"/>
      <c r="X28" s="933"/>
      <c r="Y28" s="933"/>
      <c r="Z28" s="933"/>
      <c r="AA28" s="933"/>
      <c r="AB28" s="937"/>
      <c r="AC28" s="182"/>
    </row>
    <row r="29" spans="1:29" ht="16.5" customHeight="1" thickBot="1">
      <c r="A29" s="2029"/>
      <c r="B29" s="164" t="s">
        <v>330</v>
      </c>
      <c r="C29" s="938">
        <v>3</v>
      </c>
      <c r="D29" s="934">
        <v>58</v>
      </c>
      <c r="E29" s="934">
        <v>261</v>
      </c>
      <c r="F29" s="934">
        <v>3</v>
      </c>
      <c r="G29" s="934">
        <v>58</v>
      </c>
      <c r="H29" s="934">
        <v>261</v>
      </c>
      <c r="I29" s="934">
        <v>1</v>
      </c>
      <c r="J29" s="933"/>
      <c r="K29" s="933"/>
      <c r="L29" s="933"/>
      <c r="M29" s="933"/>
      <c r="N29" s="933"/>
      <c r="O29" s="933"/>
      <c r="P29" s="935"/>
      <c r="Q29" s="942">
        <v>2</v>
      </c>
      <c r="R29" s="555">
        <v>30</v>
      </c>
      <c r="S29" s="555">
        <v>1</v>
      </c>
      <c r="T29" s="555">
        <v>28</v>
      </c>
      <c r="U29" s="555"/>
      <c r="V29" s="555"/>
      <c r="W29" s="555"/>
      <c r="X29" s="555"/>
      <c r="Y29" s="555"/>
      <c r="Z29" s="555"/>
      <c r="AA29" s="555"/>
      <c r="AB29" s="943"/>
      <c r="AC29" s="182"/>
    </row>
    <row r="30" spans="1:29" ht="16.5" customHeight="1" thickTop="1" thickBot="1">
      <c r="A30" s="2037"/>
      <c r="B30" s="388" t="s">
        <v>603</v>
      </c>
      <c r="C30" s="924">
        <f t="shared" ref="C30:AB30" si="38">SUM(C27:C28,C29)</f>
        <v>15</v>
      </c>
      <c r="D30" s="944">
        <f t="shared" si="38"/>
        <v>464</v>
      </c>
      <c r="E30" s="944">
        <f t="shared" si="38"/>
        <v>2210</v>
      </c>
      <c r="F30" s="944">
        <f t="shared" si="38"/>
        <v>14</v>
      </c>
      <c r="G30" s="944">
        <f t="shared" si="38"/>
        <v>381</v>
      </c>
      <c r="H30" s="924">
        <f t="shared" si="38"/>
        <v>1790</v>
      </c>
      <c r="I30" s="924">
        <f t="shared" si="38"/>
        <v>4</v>
      </c>
      <c r="J30" s="924">
        <f t="shared" si="38"/>
        <v>1</v>
      </c>
      <c r="K30" s="924">
        <f t="shared" si="38"/>
        <v>83</v>
      </c>
      <c r="L30" s="924">
        <f t="shared" si="38"/>
        <v>420</v>
      </c>
      <c r="M30" s="924">
        <f t="shared" si="38"/>
        <v>0</v>
      </c>
      <c r="N30" s="924">
        <f t="shared" si="38"/>
        <v>0</v>
      </c>
      <c r="O30" s="924">
        <f t="shared" si="38"/>
        <v>0</v>
      </c>
      <c r="P30" s="925">
        <f t="shared" si="38"/>
        <v>0</v>
      </c>
      <c r="Q30" s="926">
        <f t="shared" si="38"/>
        <v>4</v>
      </c>
      <c r="R30" s="924">
        <f t="shared" si="38"/>
        <v>50</v>
      </c>
      <c r="S30" s="924">
        <f t="shared" si="38"/>
        <v>8</v>
      </c>
      <c r="T30" s="924">
        <f t="shared" si="38"/>
        <v>203</v>
      </c>
      <c r="U30" s="924">
        <f t="shared" si="38"/>
        <v>2</v>
      </c>
      <c r="V30" s="924">
        <f t="shared" si="38"/>
        <v>128</v>
      </c>
      <c r="W30" s="924">
        <f t="shared" si="38"/>
        <v>1</v>
      </c>
      <c r="X30" s="924">
        <f t="shared" si="38"/>
        <v>83</v>
      </c>
      <c r="Y30" s="924">
        <f t="shared" si="38"/>
        <v>0</v>
      </c>
      <c r="Z30" s="924">
        <f t="shared" si="38"/>
        <v>0</v>
      </c>
      <c r="AA30" s="924">
        <f t="shared" si="38"/>
        <v>0</v>
      </c>
      <c r="AB30" s="927">
        <f t="shared" si="38"/>
        <v>0</v>
      </c>
      <c r="AC30" s="182"/>
    </row>
    <row r="31" spans="1:29" ht="16.5" customHeight="1" thickBot="1">
      <c r="A31" s="402" t="s">
        <v>142</v>
      </c>
      <c r="B31" s="403" t="s">
        <v>256</v>
      </c>
      <c r="C31" s="945">
        <v>13</v>
      </c>
      <c r="D31" s="945">
        <v>1098</v>
      </c>
      <c r="E31" s="945">
        <v>6006</v>
      </c>
      <c r="F31" s="929">
        <v>12</v>
      </c>
      <c r="G31" s="929">
        <v>798</v>
      </c>
      <c r="H31" s="928">
        <v>4364</v>
      </c>
      <c r="I31" s="928">
        <v>6</v>
      </c>
      <c r="J31" s="928"/>
      <c r="K31" s="928"/>
      <c r="L31" s="928"/>
      <c r="M31" s="928">
        <v>1</v>
      </c>
      <c r="N31" s="928">
        <v>300</v>
      </c>
      <c r="O31" s="928">
        <v>1643</v>
      </c>
      <c r="P31" s="930">
        <v>2</v>
      </c>
      <c r="Q31" s="931"/>
      <c r="R31" s="928"/>
      <c r="S31" s="928">
        <v>3</v>
      </c>
      <c r="T31" s="928">
        <v>105</v>
      </c>
      <c r="U31" s="928">
        <v>8</v>
      </c>
      <c r="V31" s="928">
        <v>575</v>
      </c>
      <c r="W31" s="928">
        <v>1</v>
      </c>
      <c r="X31" s="928">
        <v>118</v>
      </c>
      <c r="Y31" s="928">
        <v>1</v>
      </c>
      <c r="Z31" s="928">
        <v>300</v>
      </c>
      <c r="AA31" s="928">
        <v>3</v>
      </c>
      <c r="AB31" s="932">
        <v>389</v>
      </c>
      <c r="AC31" s="182"/>
    </row>
    <row r="32" spans="1:29" ht="16.5" customHeight="1">
      <c r="A32" s="2036" t="s">
        <v>442</v>
      </c>
      <c r="B32" s="163" t="s">
        <v>243</v>
      </c>
      <c r="C32" s="928">
        <v>9</v>
      </c>
      <c r="D32" s="928">
        <v>145</v>
      </c>
      <c r="E32" s="928">
        <v>714</v>
      </c>
      <c r="F32" s="929">
        <v>9</v>
      </c>
      <c r="G32" s="929">
        <v>145</v>
      </c>
      <c r="H32" s="928">
        <v>714</v>
      </c>
      <c r="I32" s="928">
        <v>2</v>
      </c>
      <c r="J32" s="928">
        <v>0</v>
      </c>
      <c r="K32" s="928">
        <v>0</v>
      </c>
      <c r="L32" s="928">
        <v>0</v>
      </c>
      <c r="M32" s="928">
        <v>0</v>
      </c>
      <c r="N32" s="928">
        <v>0</v>
      </c>
      <c r="O32" s="928">
        <v>0</v>
      </c>
      <c r="P32" s="930">
        <v>0</v>
      </c>
      <c r="Q32" s="931">
        <v>5</v>
      </c>
      <c r="R32" s="928">
        <v>41.3</v>
      </c>
      <c r="S32" s="928">
        <v>4</v>
      </c>
      <c r="T32" s="928">
        <v>104</v>
      </c>
      <c r="U32" s="928">
        <v>0</v>
      </c>
      <c r="V32" s="928">
        <v>0</v>
      </c>
      <c r="W32" s="928">
        <v>0</v>
      </c>
      <c r="X32" s="928">
        <v>0</v>
      </c>
      <c r="Y32" s="928">
        <v>0</v>
      </c>
      <c r="Z32" s="928">
        <v>0</v>
      </c>
      <c r="AA32" s="928">
        <v>0</v>
      </c>
      <c r="AB32" s="932">
        <v>0</v>
      </c>
      <c r="AC32" s="182"/>
    </row>
    <row r="33" spans="1:29" ht="16.5" customHeight="1">
      <c r="A33" s="2029"/>
      <c r="B33" s="163" t="s">
        <v>244</v>
      </c>
      <c r="C33" s="938">
        <v>0</v>
      </c>
      <c r="D33" s="934">
        <v>0</v>
      </c>
      <c r="E33" s="934">
        <v>0</v>
      </c>
      <c r="F33" s="934">
        <v>0</v>
      </c>
      <c r="G33" s="934">
        <v>0</v>
      </c>
      <c r="H33" s="933">
        <v>0</v>
      </c>
      <c r="I33" s="933">
        <v>0</v>
      </c>
      <c r="J33" s="933">
        <v>0</v>
      </c>
      <c r="K33" s="933">
        <v>0</v>
      </c>
      <c r="L33" s="933">
        <v>0</v>
      </c>
      <c r="M33" s="933">
        <v>0</v>
      </c>
      <c r="N33" s="933">
        <v>0</v>
      </c>
      <c r="O33" s="933">
        <v>0</v>
      </c>
      <c r="P33" s="935">
        <v>0</v>
      </c>
      <c r="Q33" s="936">
        <v>0</v>
      </c>
      <c r="R33" s="933">
        <v>0</v>
      </c>
      <c r="S33" s="933">
        <v>0</v>
      </c>
      <c r="T33" s="933">
        <v>0</v>
      </c>
      <c r="U33" s="933">
        <v>0</v>
      </c>
      <c r="V33" s="933">
        <v>0</v>
      </c>
      <c r="W33" s="933">
        <v>0</v>
      </c>
      <c r="X33" s="933">
        <v>0</v>
      </c>
      <c r="Y33" s="933">
        <v>0</v>
      </c>
      <c r="Z33" s="933">
        <v>0</v>
      </c>
      <c r="AA33" s="933">
        <v>0</v>
      </c>
      <c r="AB33" s="937">
        <v>0</v>
      </c>
      <c r="AC33" s="182"/>
    </row>
    <row r="34" spans="1:29" ht="16.5" customHeight="1" thickBot="1">
      <c r="A34" s="2029"/>
      <c r="B34" s="163" t="s">
        <v>245</v>
      </c>
      <c r="C34" s="938">
        <v>4</v>
      </c>
      <c r="D34" s="934">
        <v>88.6</v>
      </c>
      <c r="E34" s="934">
        <v>450</v>
      </c>
      <c r="F34" s="934">
        <v>4</v>
      </c>
      <c r="G34" s="934">
        <v>89</v>
      </c>
      <c r="H34" s="933">
        <v>450</v>
      </c>
      <c r="I34" s="933">
        <v>1</v>
      </c>
      <c r="J34" s="933">
        <v>0</v>
      </c>
      <c r="K34" s="933">
        <v>0</v>
      </c>
      <c r="L34" s="933">
        <v>0</v>
      </c>
      <c r="M34" s="933">
        <v>0</v>
      </c>
      <c r="N34" s="933">
        <v>0</v>
      </c>
      <c r="O34" s="933">
        <v>0</v>
      </c>
      <c r="P34" s="935">
        <v>0</v>
      </c>
      <c r="Q34" s="936">
        <v>2</v>
      </c>
      <c r="R34" s="933">
        <v>32.799999999999997</v>
      </c>
      <c r="S34" s="933">
        <v>2</v>
      </c>
      <c r="T34" s="933">
        <v>56</v>
      </c>
      <c r="U34" s="933">
        <v>0</v>
      </c>
      <c r="V34" s="933">
        <v>0</v>
      </c>
      <c r="W34" s="933">
        <v>0</v>
      </c>
      <c r="X34" s="933">
        <v>0</v>
      </c>
      <c r="Y34" s="933">
        <v>0</v>
      </c>
      <c r="Z34" s="933">
        <v>0</v>
      </c>
      <c r="AA34" s="933">
        <v>0</v>
      </c>
      <c r="AB34" s="937">
        <v>0</v>
      </c>
      <c r="AC34" s="182"/>
    </row>
    <row r="35" spans="1:29" ht="16.5" customHeight="1" thickTop="1" thickBot="1">
      <c r="A35" s="2037"/>
      <c r="B35" s="388" t="s">
        <v>603</v>
      </c>
      <c r="C35" s="924">
        <f t="shared" ref="C35:AB35" si="39">SUM(C32:C34)</f>
        <v>13</v>
      </c>
      <c r="D35" s="944">
        <f t="shared" si="39"/>
        <v>233.6</v>
      </c>
      <c r="E35" s="944">
        <f t="shared" si="39"/>
        <v>1164</v>
      </c>
      <c r="F35" s="944">
        <f t="shared" si="39"/>
        <v>13</v>
      </c>
      <c r="G35" s="944">
        <f t="shared" si="39"/>
        <v>234</v>
      </c>
      <c r="H35" s="924">
        <f t="shared" si="39"/>
        <v>1164</v>
      </c>
      <c r="I35" s="924">
        <f t="shared" si="39"/>
        <v>3</v>
      </c>
      <c r="J35" s="924">
        <f t="shared" si="39"/>
        <v>0</v>
      </c>
      <c r="K35" s="924">
        <f t="shared" si="39"/>
        <v>0</v>
      </c>
      <c r="L35" s="924">
        <f t="shared" si="39"/>
        <v>0</v>
      </c>
      <c r="M35" s="924">
        <f t="shared" si="39"/>
        <v>0</v>
      </c>
      <c r="N35" s="924">
        <f t="shared" si="39"/>
        <v>0</v>
      </c>
      <c r="O35" s="924">
        <f t="shared" si="39"/>
        <v>0</v>
      </c>
      <c r="P35" s="925">
        <f t="shared" si="39"/>
        <v>0</v>
      </c>
      <c r="Q35" s="926">
        <f t="shared" si="39"/>
        <v>7</v>
      </c>
      <c r="R35" s="924">
        <f t="shared" si="39"/>
        <v>74.099999999999994</v>
      </c>
      <c r="S35" s="924">
        <f t="shared" si="39"/>
        <v>6</v>
      </c>
      <c r="T35" s="924">
        <f t="shared" si="39"/>
        <v>160</v>
      </c>
      <c r="U35" s="924">
        <f t="shared" si="39"/>
        <v>0</v>
      </c>
      <c r="V35" s="924">
        <f t="shared" si="39"/>
        <v>0</v>
      </c>
      <c r="W35" s="924">
        <f t="shared" si="39"/>
        <v>0</v>
      </c>
      <c r="X35" s="924">
        <f t="shared" si="39"/>
        <v>0</v>
      </c>
      <c r="Y35" s="924">
        <f t="shared" si="39"/>
        <v>0</v>
      </c>
      <c r="Z35" s="924">
        <f t="shared" si="39"/>
        <v>0</v>
      </c>
      <c r="AA35" s="924">
        <f t="shared" si="39"/>
        <v>0</v>
      </c>
      <c r="AB35" s="927">
        <f t="shared" si="39"/>
        <v>0</v>
      </c>
      <c r="AC35" s="182"/>
    </row>
    <row r="36" spans="1:29" ht="16.5" customHeight="1">
      <c r="A36" s="2036" t="s">
        <v>443</v>
      </c>
      <c r="B36" s="163" t="s">
        <v>431</v>
      </c>
      <c r="C36" s="928">
        <v>21</v>
      </c>
      <c r="D36" s="928">
        <v>810</v>
      </c>
      <c r="E36" s="928">
        <v>4382</v>
      </c>
      <c r="F36" s="946">
        <v>20</v>
      </c>
      <c r="G36" s="928">
        <v>710</v>
      </c>
      <c r="H36" s="928">
        <v>3841</v>
      </c>
      <c r="I36" s="928">
        <v>10</v>
      </c>
      <c r="J36" s="928">
        <v>1</v>
      </c>
      <c r="K36" s="928">
        <v>100</v>
      </c>
      <c r="L36" s="928">
        <v>541</v>
      </c>
      <c r="M36" s="914"/>
      <c r="N36" s="914"/>
      <c r="O36" s="914"/>
      <c r="P36" s="914"/>
      <c r="Q36" s="914">
        <v>18</v>
      </c>
      <c r="R36" s="914">
        <v>480</v>
      </c>
      <c r="S36" s="947">
        <v>1</v>
      </c>
      <c r="T36" s="947">
        <v>80</v>
      </c>
      <c r="U36" s="947">
        <v>2</v>
      </c>
      <c r="V36" s="947">
        <v>250</v>
      </c>
      <c r="W36" s="947"/>
      <c r="X36" s="947"/>
      <c r="Y36" s="914"/>
      <c r="Z36" s="914"/>
      <c r="AA36" s="914"/>
      <c r="AB36" s="917"/>
      <c r="AC36" s="182"/>
    </row>
    <row r="37" spans="1:29" ht="16.5" customHeight="1">
      <c r="A37" s="2029"/>
      <c r="B37" s="163" t="s">
        <v>246</v>
      </c>
      <c r="C37" s="918">
        <v>2</v>
      </c>
      <c r="D37" s="919">
        <v>55</v>
      </c>
      <c r="E37" s="919">
        <v>298</v>
      </c>
      <c r="F37" s="948">
        <v>2</v>
      </c>
      <c r="G37" s="919">
        <v>55</v>
      </c>
      <c r="H37" s="919">
        <v>285</v>
      </c>
      <c r="I37" s="920">
        <v>1</v>
      </c>
      <c r="J37" s="920"/>
      <c r="K37" s="920"/>
      <c r="L37" s="920"/>
      <c r="M37" s="920"/>
      <c r="N37" s="920"/>
      <c r="O37" s="920"/>
      <c r="P37" s="920"/>
      <c r="Q37" s="920">
        <v>2</v>
      </c>
      <c r="R37" s="919">
        <v>55</v>
      </c>
      <c r="S37" s="948"/>
      <c r="T37" s="948"/>
      <c r="U37" s="948"/>
      <c r="V37" s="948"/>
      <c r="W37" s="948"/>
      <c r="X37" s="948"/>
      <c r="Y37" s="920"/>
      <c r="Z37" s="920"/>
      <c r="AA37" s="920"/>
      <c r="AB37" s="923"/>
      <c r="AC37" s="182"/>
    </row>
    <row r="38" spans="1:29" ht="16.5" customHeight="1">
      <c r="A38" s="2029"/>
      <c r="B38" s="163" t="s">
        <v>247</v>
      </c>
      <c r="C38" s="918">
        <v>5</v>
      </c>
      <c r="D38" s="919">
        <v>140</v>
      </c>
      <c r="E38" s="919">
        <v>739</v>
      </c>
      <c r="F38" s="948">
        <v>5</v>
      </c>
      <c r="G38" s="919">
        <v>140</v>
      </c>
      <c r="H38" s="919">
        <v>770</v>
      </c>
      <c r="I38" s="920">
        <v>3</v>
      </c>
      <c r="J38" s="920"/>
      <c r="K38" s="920"/>
      <c r="L38" s="920"/>
      <c r="M38" s="920"/>
      <c r="N38" s="920"/>
      <c r="O38" s="920"/>
      <c r="P38" s="920"/>
      <c r="Q38" s="920">
        <v>5</v>
      </c>
      <c r="R38" s="919">
        <v>140</v>
      </c>
      <c r="S38" s="948"/>
      <c r="T38" s="948"/>
      <c r="U38" s="948"/>
      <c r="V38" s="948"/>
      <c r="W38" s="948"/>
      <c r="X38" s="948"/>
      <c r="Y38" s="920"/>
      <c r="Z38" s="920"/>
      <c r="AA38" s="920"/>
      <c r="AB38" s="923"/>
      <c r="AC38" s="182"/>
    </row>
    <row r="39" spans="1:29" ht="16.5" customHeight="1">
      <c r="A39" s="2029"/>
      <c r="B39" s="163" t="s">
        <v>248</v>
      </c>
      <c r="C39" s="920">
        <v>5</v>
      </c>
      <c r="D39" s="919">
        <v>130</v>
      </c>
      <c r="E39" s="919">
        <v>672</v>
      </c>
      <c r="F39" s="948">
        <v>5</v>
      </c>
      <c r="G39" s="919">
        <v>130</v>
      </c>
      <c r="H39" s="919">
        <v>690</v>
      </c>
      <c r="I39" s="920">
        <v>5</v>
      </c>
      <c r="J39" s="920"/>
      <c r="K39" s="920"/>
      <c r="L39" s="920"/>
      <c r="M39" s="920"/>
      <c r="N39" s="920"/>
      <c r="O39" s="920"/>
      <c r="P39" s="920"/>
      <c r="Q39" s="920">
        <v>5</v>
      </c>
      <c r="R39" s="919">
        <v>130</v>
      </c>
      <c r="S39" s="948"/>
      <c r="T39" s="948"/>
      <c r="U39" s="948"/>
      <c r="V39" s="948"/>
      <c r="W39" s="948"/>
      <c r="X39" s="948"/>
      <c r="Y39" s="920"/>
      <c r="Z39" s="920"/>
      <c r="AA39" s="920"/>
      <c r="AB39" s="923"/>
      <c r="AC39" s="182"/>
    </row>
    <row r="40" spans="1:29" ht="16.5" customHeight="1">
      <c r="A40" s="2029"/>
      <c r="B40" s="163" t="s">
        <v>249</v>
      </c>
      <c r="C40" s="918">
        <v>2</v>
      </c>
      <c r="D40" s="919">
        <v>65</v>
      </c>
      <c r="E40" s="919">
        <v>334</v>
      </c>
      <c r="F40" s="948">
        <v>2</v>
      </c>
      <c r="G40" s="919">
        <v>65</v>
      </c>
      <c r="H40" s="919">
        <v>320</v>
      </c>
      <c r="I40" s="920">
        <v>1</v>
      </c>
      <c r="J40" s="920"/>
      <c r="K40" s="920"/>
      <c r="L40" s="920"/>
      <c r="M40" s="920"/>
      <c r="N40" s="920"/>
      <c r="O40" s="920"/>
      <c r="P40" s="920"/>
      <c r="Q40" s="920">
        <v>2</v>
      </c>
      <c r="R40" s="919">
        <v>65</v>
      </c>
      <c r="S40" s="948"/>
      <c r="T40" s="948"/>
      <c r="U40" s="948"/>
      <c r="V40" s="948"/>
      <c r="W40" s="948"/>
      <c r="X40" s="948"/>
      <c r="Y40" s="920"/>
      <c r="Z40" s="920"/>
      <c r="AA40" s="920"/>
      <c r="AB40" s="923"/>
      <c r="AC40" s="182"/>
    </row>
    <row r="41" spans="1:29" ht="16.5" customHeight="1">
      <c r="A41" s="2029"/>
      <c r="B41" s="163" t="s">
        <v>250</v>
      </c>
      <c r="C41" s="918"/>
      <c r="D41" s="919"/>
      <c r="E41" s="919"/>
      <c r="F41" s="948"/>
      <c r="G41" s="919"/>
      <c r="H41" s="919"/>
      <c r="I41" s="920"/>
      <c r="J41" s="920"/>
      <c r="K41" s="920"/>
      <c r="L41" s="920"/>
      <c r="M41" s="920"/>
      <c r="N41" s="920"/>
      <c r="O41" s="920"/>
      <c r="P41" s="920"/>
      <c r="Q41" s="920"/>
      <c r="R41" s="919"/>
      <c r="S41" s="948"/>
      <c r="T41" s="948"/>
      <c r="U41" s="948"/>
      <c r="V41" s="948"/>
      <c r="W41" s="948"/>
      <c r="X41" s="948"/>
      <c r="Y41" s="920"/>
      <c r="Z41" s="920"/>
      <c r="AA41" s="920"/>
      <c r="AB41" s="923"/>
      <c r="AC41" s="182"/>
    </row>
    <row r="42" spans="1:29" ht="16.5" customHeight="1">
      <c r="A42" s="2029"/>
      <c r="B42" s="163" t="s">
        <v>251</v>
      </c>
      <c r="C42" s="920">
        <v>1</v>
      </c>
      <c r="D42" s="919">
        <v>30</v>
      </c>
      <c r="E42" s="919">
        <v>161</v>
      </c>
      <c r="F42" s="948">
        <v>1</v>
      </c>
      <c r="G42" s="919">
        <v>30</v>
      </c>
      <c r="H42" s="919">
        <v>130</v>
      </c>
      <c r="I42" s="920">
        <v>1</v>
      </c>
      <c r="J42" s="920"/>
      <c r="K42" s="920"/>
      <c r="L42" s="920"/>
      <c r="M42" s="920"/>
      <c r="N42" s="920"/>
      <c r="O42" s="920"/>
      <c r="P42" s="920"/>
      <c r="Q42" s="920">
        <v>1</v>
      </c>
      <c r="R42" s="919">
        <v>30</v>
      </c>
      <c r="S42" s="948"/>
      <c r="T42" s="948"/>
      <c r="U42" s="948"/>
      <c r="V42" s="948"/>
      <c r="W42" s="948"/>
      <c r="X42" s="948"/>
      <c r="Y42" s="920"/>
      <c r="Z42" s="920"/>
      <c r="AA42" s="920"/>
      <c r="AB42" s="923"/>
      <c r="AC42" s="182"/>
    </row>
    <row r="43" spans="1:29" ht="16.5" customHeight="1" thickBot="1">
      <c r="A43" s="2029"/>
      <c r="B43" s="163" t="s">
        <v>252</v>
      </c>
      <c r="C43" s="918">
        <v>3</v>
      </c>
      <c r="D43" s="919">
        <v>60</v>
      </c>
      <c r="E43" s="919">
        <v>301</v>
      </c>
      <c r="F43" s="948">
        <v>3</v>
      </c>
      <c r="G43" s="919">
        <v>60</v>
      </c>
      <c r="H43" s="919">
        <v>280</v>
      </c>
      <c r="I43" s="920">
        <v>2</v>
      </c>
      <c r="J43" s="920"/>
      <c r="K43" s="920"/>
      <c r="L43" s="920"/>
      <c r="M43" s="920"/>
      <c r="N43" s="920"/>
      <c r="O43" s="920"/>
      <c r="P43" s="920"/>
      <c r="Q43" s="920">
        <v>3</v>
      </c>
      <c r="R43" s="919">
        <v>60</v>
      </c>
      <c r="S43" s="948"/>
      <c r="T43" s="948"/>
      <c r="U43" s="948"/>
      <c r="V43" s="948"/>
      <c r="W43" s="948"/>
      <c r="X43" s="948"/>
      <c r="Y43" s="920"/>
      <c r="Z43" s="920"/>
      <c r="AA43" s="920"/>
      <c r="AB43" s="923"/>
      <c r="AC43" s="182"/>
    </row>
    <row r="44" spans="1:29" ht="16.5" customHeight="1" thickTop="1" thickBot="1">
      <c r="A44" s="2037"/>
      <c r="B44" s="404" t="s">
        <v>603</v>
      </c>
      <c r="C44" s="949">
        <f t="shared" ref="C44:AB44" si="40">SUM(C36:C43)</f>
        <v>39</v>
      </c>
      <c r="D44" s="950">
        <f t="shared" si="40"/>
        <v>1290</v>
      </c>
      <c r="E44" s="950">
        <f t="shared" si="40"/>
        <v>6887</v>
      </c>
      <c r="F44" s="950">
        <f t="shared" si="40"/>
        <v>38</v>
      </c>
      <c r="G44" s="950">
        <f t="shared" si="40"/>
        <v>1190</v>
      </c>
      <c r="H44" s="949">
        <f t="shared" si="40"/>
        <v>6316</v>
      </c>
      <c r="I44" s="949">
        <f t="shared" si="40"/>
        <v>23</v>
      </c>
      <c r="J44" s="949">
        <f t="shared" si="40"/>
        <v>1</v>
      </c>
      <c r="K44" s="949">
        <f t="shared" si="40"/>
        <v>100</v>
      </c>
      <c r="L44" s="949">
        <f t="shared" si="40"/>
        <v>541</v>
      </c>
      <c r="M44" s="949">
        <f t="shared" si="40"/>
        <v>0</v>
      </c>
      <c r="N44" s="949">
        <f t="shared" si="40"/>
        <v>0</v>
      </c>
      <c r="O44" s="949">
        <f t="shared" si="40"/>
        <v>0</v>
      </c>
      <c r="P44" s="951">
        <f t="shared" si="40"/>
        <v>0</v>
      </c>
      <c r="Q44" s="952">
        <f>SUM(Q36:Q43)</f>
        <v>36</v>
      </c>
      <c r="R44" s="949">
        <f>SUM(R36:R43)</f>
        <v>960</v>
      </c>
      <c r="S44" s="949">
        <f t="shared" si="40"/>
        <v>1</v>
      </c>
      <c r="T44" s="949">
        <f t="shared" si="40"/>
        <v>80</v>
      </c>
      <c r="U44" s="949">
        <f t="shared" si="40"/>
        <v>2</v>
      </c>
      <c r="V44" s="949">
        <f t="shared" si="40"/>
        <v>250</v>
      </c>
      <c r="W44" s="949">
        <f t="shared" si="40"/>
        <v>0</v>
      </c>
      <c r="X44" s="949">
        <f t="shared" si="40"/>
        <v>0</v>
      </c>
      <c r="Y44" s="949">
        <f t="shared" si="40"/>
        <v>0</v>
      </c>
      <c r="Z44" s="949">
        <f t="shared" si="40"/>
        <v>0</v>
      </c>
      <c r="AA44" s="949">
        <f t="shared" si="40"/>
        <v>0</v>
      </c>
      <c r="AB44" s="953">
        <f t="shared" si="40"/>
        <v>0</v>
      </c>
      <c r="AC44" s="182"/>
    </row>
    <row r="45" spans="1:29" ht="16.5" customHeight="1">
      <c r="A45" s="2036" t="s">
        <v>413</v>
      </c>
      <c r="B45" s="405" t="s">
        <v>332</v>
      </c>
      <c r="C45" s="928">
        <v>14</v>
      </c>
      <c r="D45" s="928">
        <v>523</v>
      </c>
      <c r="E45" s="928">
        <v>2845</v>
      </c>
      <c r="F45" s="929">
        <v>13</v>
      </c>
      <c r="G45" s="929">
        <v>405</v>
      </c>
      <c r="H45" s="928">
        <v>2292</v>
      </c>
      <c r="I45" s="928">
        <v>0</v>
      </c>
      <c r="J45" s="928"/>
      <c r="K45" s="928"/>
      <c r="L45" s="928"/>
      <c r="M45" s="928">
        <v>1</v>
      </c>
      <c r="N45" s="928">
        <v>118</v>
      </c>
      <c r="O45" s="928">
        <v>554</v>
      </c>
      <c r="P45" s="930">
        <v>1</v>
      </c>
      <c r="Q45" s="931">
        <v>3</v>
      </c>
      <c r="R45" s="928">
        <v>35</v>
      </c>
      <c r="S45" s="928">
        <v>9</v>
      </c>
      <c r="T45" s="928">
        <v>290</v>
      </c>
      <c r="U45" s="928"/>
      <c r="V45" s="928"/>
      <c r="W45" s="928">
        <v>1</v>
      </c>
      <c r="X45" s="928">
        <v>80</v>
      </c>
      <c r="Y45" s="928">
        <v>1</v>
      </c>
      <c r="Z45" s="928">
        <v>118</v>
      </c>
      <c r="AA45" s="928"/>
      <c r="AB45" s="932"/>
      <c r="AC45" s="182"/>
    </row>
    <row r="46" spans="1:29" ht="16.5" customHeight="1">
      <c r="A46" s="2029"/>
      <c r="B46" s="266" t="s">
        <v>333</v>
      </c>
      <c r="C46" s="938">
        <v>7</v>
      </c>
      <c r="D46" s="934">
        <v>111</v>
      </c>
      <c r="E46" s="934">
        <v>581</v>
      </c>
      <c r="F46" s="934">
        <v>7</v>
      </c>
      <c r="G46" s="934">
        <v>111</v>
      </c>
      <c r="H46" s="933">
        <v>581</v>
      </c>
      <c r="I46" s="933">
        <v>0</v>
      </c>
      <c r="J46" s="933"/>
      <c r="K46" s="933"/>
      <c r="L46" s="933"/>
      <c r="M46" s="933"/>
      <c r="N46" s="933"/>
      <c r="O46" s="933"/>
      <c r="P46" s="935"/>
      <c r="Q46" s="936">
        <v>3</v>
      </c>
      <c r="R46" s="933">
        <v>74</v>
      </c>
      <c r="S46" s="933">
        <v>4</v>
      </c>
      <c r="T46" s="933">
        <v>37</v>
      </c>
      <c r="U46" s="933"/>
      <c r="V46" s="933"/>
      <c r="W46" s="933"/>
      <c r="X46" s="933"/>
      <c r="Y46" s="933"/>
      <c r="Z46" s="933"/>
      <c r="AA46" s="933"/>
      <c r="AB46" s="937"/>
      <c r="AC46" s="182"/>
    </row>
    <row r="47" spans="1:29" ht="16.5" customHeight="1">
      <c r="A47" s="2029"/>
      <c r="B47" s="163" t="s">
        <v>269</v>
      </c>
      <c r="C47" s="933">
        <v>2</v>
      </c>
      <c r="D47" s="934">
        <v>269</v>
      </c>
      <c r="E47" s="934">
        <v>1290</v>
      </c>
      <c r="F47" s="934">
        <v>2</v>
      </c>
      <c r="G47" s="934">
        <v>269</v>
      </c>
      <c r="H47" s="933">
        <v>1290</v>
      </c>
      <c r="I47" s="933">
        <v>1</v>
      </c>
      <c r="J47" s="933"/>
      <c r="K47" s="933"/>
      <c r="L47" s="933"/>
      <c r="M47" s="933"/>
      <c r="N47" s="933"/>
      <c r="O47" s="933"/>
      <c r="P47" s="935"/>
      <c r="Q47" s="936"/>
      <c r="R47" s="933"/>
      <c r="S47" s="933"/>
      <c r="T47" s="933"/>
      <c r="U47" s="933"/>
      <c r="V47" s="933"/>
      <c r="W47" s="933">
        <v>2</v>
      </c>
      <c r="X47" s="933">
        <v>269</v>
      </c>
      <c r="Y47" s="933"/>
      <c r="Z47" s="933"/>
      <c r="AA47" s="933">
        <v>2</v>
      </c>
      <c r="AB47" s="937">
        <v>748</v>
      </c>
      <c r="AC47" s="182"/>
    </row>
    <row r="48" spans="1:29" ht="16.5" customHeight="1">
      <c r="A48" s="2029"/>
      <c r="B48" s="163" t="s">
        <v>270</v>
      </c>
      <c r="C48" s="938">
        <v>2</v>
      </c>
      <c r="D48" s="934">
        <v>61</v>
      </c>
      <c r="E48" s="934">
        <v>329</v>
      </c>
      <c r="F48" s="934">
        <v>2</v>
      </c>
      <c r="G48" s="934">
        <v>61</v>
      </c>
      <c r="H48" s="933">
        <v>329</v>
      </c>
      <c r="I48" s="933">
        <v>0</v>
      </c>
      <c r="J48" s="933"/>
      <c r="K48" s="933"/>
      <c r="L48" s="933"/>
      <c r="M48" s="933"/>
      <c r="N48" s="933"/>
      <c r="O48" s="933"/>
      <c r="P48" s="935"/>
      <c r="Q48" s="936">
        <v>1</v>
      </c>
      <c r="R48" s="933">
        <v>15</v>
      </c>
      <c r="S48" s="933">
        <v>1</v>
      </c>
      <c r="T48" s="933">
        <v>46</v>
      </c>
      <c r="U48" s="933"/>
      <c r="V48" s="933"/>
      <c r="W48" s="933"/>
      <c r="X48" s="933"/>
      <c r="Y48" s="933"/>
      <c r="Z48" s="933"/>
      <c r="AA48" s="933"/>
      <c r="AB48" s="937"/>
      <c r="AC48" s="182"/>
    </row>
    <row r="49" spans="1:29" ht="16.5" customHeight="1">
      <c r="A49" s="2029"/>
      <c r="B49" s="163" t="s">
        <v>271</v>
      </c>
      <c r="C49" s="938">
        <v>9</v>
      </c>
      <c r="D49" s="934">
        <v>270</v>
      </c>
      <c r="E49" s="934">
        <v>1304</v>
      </c>
      <c r="F49" s="934">
        <v>9</v>
      </c>
      <c r="G49" s="934">
        <v>270</v>
      </c>
      <c r="H49" s="933">
        <v>1304</v>
      </c>
      <c r="I49" s="933"/>
      <c r="J49" s="933"/>
      <c r="K49" s="933"/>
      <c r="L49" s="933"/>
      <c r="M49" s="933"/>
      <c r="N49" s="933"/>
      <c r="O49" s="933"/>
      <c r="P49" s="935"/>
      <c r="Q49" s="936">
        <v>3</v>
      </c>
      <c r="R49" s="933">
        <v>55</v>
      </c>
      <c r="S49" s="933">
        <v>5</v>
      </c>
      <c r="T49" s="933">
        <v>103</v>
      </c>
      <c r="U49" s="933"/>
      <c r="V49" s="933"/>
      <c r="W49" s="933">
        <v>1</v>
      </c>
      <c r="X49" s="933">
        <v>112</v>
      </c>
      <c r="Y49" s="933"/>
      <c r="Z49" s="933"/>
      <c r="AA49" s="933"/>
      <c r="AB49" s="937"/>
      <c r="AC49" s="182"/>
    </row>
    <row r="50" spans="1:29" ht="16.5" customHeight="1">
      <c r="A50" s="2029"/>
      <c r="B50" s="163" t="s">
        <v>309</v>
      </c>
      <c r="C50" s="933">
        <v>0</v>
      </c>
      <c r="D50" s="934">
        <v>0</v>
      </c>
      <c r="E50" s="934">
        <v>0</v>
      </c>
      <c r="F50" s="934"/>
      <c r="G50" s="934"/>
      <c r="H50" s="933"/>
      <c r="I50" s="933"/>
      <c r="J50" s="933"/>
      <c r="K50" s="933"/>
      <c r="L50" s="933"/>
      <c r="M50" s="933"/>
      <c r="N50" s="933"/>
      <c r="O50" s="933"/>
      <c r="P50" s="935"/>
      <c r="Q50" s="936"/>
      <c r="R50" s="933"/>
      <c r="S50" s="933"/>
      <c r="T50" s="933"/>
      <c r="U50" s="933"/>
      <c r="V50" s="933"/>
      <c r="W50" s="933"/>
      <c r="X50" s="933"/>
      <c r="Y50" s="933"/>
      <c r="Z50" s="933"/>
      <c r="AA50" s="933"/>
      <c r="AB50" s="937"/>
      <c r="AC50" s="182"/>
    </row>
    <row r="51" spans="1:29" ht="16.5" customHeight="1">
      <c r="A51" s="2029"/>
      <c r="B51" s="163" t="s">
        <v>334</v>
      </c>
      <c r="C51" s="938">
        <v>1</v>
      </c>
      <c r="D51" s="934">
        <v>112</v>
      </c>
      <c r="E51" s="934">
        <v>536</v>
      </c>
      <c r="F51" s="934">
        <v>1</v>
      </c>
      <c r="G51" s="934">
        <v>112</v>
      </c>
      <c r="H51" s="933">
        <v>536</v>
      </c>
      <c r="I51" s="933">
        <v>1</v>
      </c>
      <c r="J51" s="933"/>
      <c r="K51" s="933"/>
      <c r="L51" s="933"/>
      <c r="M51" s="933"/>
      <c r="N51" s="933"/>
      <c r="O51" s="933"/>
      <c r="P51" s="935"/>
      <c r="Q51" s="936"/>
      <c r="R51" s="933"/>
      <c r="S51" s="933"/>
      <c r="T51" s="933"/>
      <c r="U51" s="933"/>
      <c r="V51" s="933"/>
      <c r="W51" s="933">
        <v>1</v>
      </c>
      <c r="X51" s="933">
        <v>112</v>
      </c>
      <c r="Y51" s="933"/>
      <c r="Z51" s="933"/>
      <c r="AA51" s="933"/>
      <c r="AB51" s="937"/>
      <c r="AC51" s="182"/>
    </row>
    <row r="52" spans="1:29" ht="16.5" customHeight="1">
      <c r="A52" s="2029"/>
      <c r="B52" s="163" t="s">
        <v>335</v>
      </c>
      <c r="C52" s="938">
        <v>3</v>
      </c>
      <c r="D52" s="934">
        <v>288</v>
      </c>
      <c r="E52" s="934">
        <v>1376</v>
      </c>
      <c r="F52" s="934">
        <v>3</v>
      </c>
      <c r="G52" s="934">
        <v>288</v>
      </c>
      <c r="H52" s="933">
        <v>1376</v>
      </c>
      <c r="I52" s="933"/>
      <c r="J52" s="933"/>
      <c r="K52" s="933"/>
      <c r="L52" s="933"/>
      <c r="M52" s="933"/>
      <c r="N52" s="933"/>
      <c r="O52" s="933"/>
      <c r="P52" s="935"/>
      <c r="Q52" s="936">
        <v>2</v>
      </c>
      <c r="R52" s="933">
        <v>40</v>
      </c>
      <c r="S52" s="933"/>
      <c r="T52" s="933"/>
      <c r="U52" s="933"/>
      <c r="V52" s="933"/>
      <c r="W52" s="933">
        <v>1</v>
      </c>
      <c r="X52" s="933">
        <v>248</v>
      </c>
      <c r="Y52" s="933"/>
      <c r="Z52" s="933"/>
      <c r="AA52" s="933"/>
      <c r="AB52" s="937"/>
      <c r="AC52" s="182"/>
    </row>
    <row r="53" spans="1:29" ht="16.5" customHeight="1" thickBot="1">
      <c r="A53" s="2029"/>
      <c r="B53" s="163" t="s">
        <v>336</v>
      </c>
      <c r="C53" s="938">
        <v>6</v>
      </c>
      <c r="D53" s="934">
        <v>128</v>
      </c>
      <c r="E53" s="934">
        <v>568</v>
      </c>
      <c r="F53" s="934">
        <v>6</v>
      </c>
      <c r="G53" s="934">
        <v>128</v>
      </c>
      <c r="H53" s="933">
        <v>568</v>
      </c>
      <c r="I53" s="933"/>
      <c r="J53" s="933"/>
      <c r="K53" s="933"/>
      <c r="L53" s="933"/>
      <c r="M53" s="933"/>
      <c r="N53" s="933"/>
      <c r="O53" s="933"/>
      <c r="P53" s="935"/>
      <c r="Q53" s="936">
        <v>4</v>
      </c>
      <c r="R53" s="933">
        <v>60</v>
      </c>
      <c r="S53" s="933">
        <v>1</v>
      </c>
      <c r="T53" s="933">
        <v>29</v>
      </c>
      <c r="U53" s="933"/>
      <c r="V53" s="933"/>
      <c r="W53" s="933">
        <v>1</v>
      </c>
      <c r="X53" s="933">
        <v>39</v>
      </c>
      <c r="Y53" s="933"/>
      <c r="Z53" s="933"/>
      <c r="AA53" s="933"/>
      <c r="AB53" s="937"/>
      <c r="AC53" s="182"/>
    </row>
    <row r="54" spans="1:29" ht="16.5" customHeight="1" thickTop="1" thickBot="1">
      <c r="A54" s="2037"/>
      <c r="B54" s="388" t="s">
        <v>603</v>
      </c>
      <c r="C54" s="924">
        <f>SUM(C45:C53)</f>
        <v>44</v>
      </c>
      <c r="D54" s="944">
        <f t="shared" ref="D54:X54" si="41">SUM(D45:D53)</f>
        <v>1762</v>
      </c>
      <c r="E54" s="944">
        <f t="shared" si="41"/>
        <v>8829</v>
      </c>
      <c r="F54" s="944">
        <f t="shared" si="41"/>
        <v>43</v>
      </c>
      <c r="G54" s="944">
        <f t="shared" si="41"/>
        <v>1644</v>
      </c>
      <c r="H54" s="924">
        <f t="shared" si="41"/>
        <v>8276</v>
      </c>
      <c r="I54" s="924">
        <f t="shared" si="41"/>
        <v>2</v>
      </c>
      <c r="J54" s="924">
        <f t="shared" si="41"/>
        <v>0</v>
      </c>
      <c r="K54" s="924">
        <f t="shared" si="41"/>
        <v>0</v>
      </c>
      <c r="L54" s="924">
        <f t="shared" si="41"/>
        <v>0</v>
      </c>
      <c r="M54" s="924">
        <f t="shared" si="41"/>
        <v>1</v>
      </c>
      <c r="N54" s="924">
        <f t="shared" si="41"/>
        <v>118</v>
      </c>
      <c r="O54" s="924">
        <f t="shared" si="41"/>
        <v>554</v>
      </c>
      <c r="P54" s="925">
        <f t="shared" si="41"/>
        <v>1</v>
      </c>
      <c r="Q54" s="926">
        <f t="shared" si="41"/>
        <v>16</v>
      </c>
      <c r="R54" s="924">
        <f t="shared" si="41"/>
        <v>279</v>
      </c>
      <c r="S54" s="924">
        <f t="shared" si="41"/>
        <v>20</v>
      </c>
      <c r="T54" s="924">
        <f t="shared" si="41"/>
        <v>505</v>
      </c>
      <c r="U54" s="924">
        <f>SUM(U45:U53)</f>
        <v>0</v>
      </c>
      <c r="V54" s="924">
        <f>SUM(V45:V53)</f>
        <v>0</v>
      </c>
      <c r="W54" s="924">
        <f t="shared" si="41"/>
        <v>7</v>
      </c>
      <c r="X54" s="924">
        <f t="shared" si="41"/>
        <v>860</v>
      </c>
      <c r="Y54" s="924">
        <f>SUM(Y45:Y53)</f>
        <v>1</v>
      </c>
      <c r="Z54" s="924">
        <f>SUM(Z45:Z53)</f>
        <v>118</v>
      </c>
      <c r="AA54" s="924">
        <f>SUM(AA45:AA53)</f>
        <v>2</v>
      </c>
      <c r="AB54" s="927">
        <f>SUM(AB45:AB53)</f>
        <v>748</v>
      </c>
      <c r="AC54" s="182"/>
    </row>
    <row r="55" spans="1:29" ht="16.5" customHeight="1">
      <c r="A55" s="2036" t="s">
        <v>316</v>
      </c>
      <c r="B55" s="406" t="s">
        <v>337</v>
      </c>
      <c r="C55" s="928">
        <v>3</v>
      </c>
      <c r="D55" s="928">
        <v>600</v>
      </c>
      <c r="E55" s="928">
        <v>2745</v>
      </c>
      <c r="F55" s="929">
        <v>2</v>
      </c>
      <c r="G55" s="929">
        <v>250</v>
      </c>
      <c r="H55" s="928">
        <v>1200</v>
      </c>
      <c r="I55" s="928"/>
      <c r="J55" s="928"/>
      <c r="K55" s="928"/>
      <c r="L55" s="928"/>
      <c r="M55" s="928">
        <v>1</v>
      </c>
      <c r="N55" s="928">
        <v>350</v>
      </c>
      <c r="O55" s="928">
        <v>1545</v>
      </c>
      <c r="P55" s="930">
        <v>3</v>
      </c>
      <c r="Q55" s="931"/>
      <c r="R55" s="928"/>
      <c r="S55" s="928">
        <v>2</v>
      </c>
      <c r="T55" s="928">
        <v>250</v>
      </c>
      <c r="U55" s="928"/>
      <c r="V55" s="928"/>
      <c r="W55" s="928"/>
      <c r="X55" s="928"/>
      <c r="Y55" s="928">
        <v>1</v>
      </c>
      <c r="Z55" s="928">
        <v>350</v>
      </c>
      <c r="AA55" s="928"/>
      <c r="AB55" s="932"/>
      <c r="AC55" s="182"/>
    </row>
    <row r="56" spans="1:29" ht="16.5" customHeight="1">
      <c r="A56" s="2029"/>
      <c r="B56" s="163" t="s">
        <v>310</v>
      </c>
      <c r="C56" s="933">
        <v>1</v>
      </c>
      <c r="D56" s="934">
        <v>80</v>
      </c>
      <c r="E56" s="934">
        <v>380</v>
      </c>
      <c r="F56" s="934">
        <v>1</v>
      </c>
      <c r="G56" s="934">
        <v>80</v>
      </c>
      <c r="H56" s="934">
        <v>380</v>
      </c>
      <c r="I56" s="934">
        <v>1</v>
      </c>
      <c r="J56" s="934"/>
      <c r="K56" s="934"/>
      <c r="L56" s="934"/>
      <c r="M56" s="934"/>
      <c r="N56" s="933"/>
      <c r="O56" s="938"/>
      <c r="P56" s="954"/>
      <c r="Q56" s="955"/>
      <c r="R56" s="934"/>
      <c r="S56" s="934"/>
      <c r="T56" s="934"/>
      <c r="U56" s="934">
        <v>1</v>
      </c>
      <c r="V56" s="934">
        <v>80</v>
      </c>
      <c r="W56" s="934"/>
      <c r="X56" s="934"/>
      <c r="Y56" s="934"/>
      <c r="Z56" s="933"/>
      <c r="AA56" s="934"/>
      <c r="AB56" s="937"/>
      <c r="AC56" s="182"/>
    </row>
    <row r="57" spans="1:29" ht="16.5" customHeight="1" thickBot="1">
      <c r="A57" s="2029"/>
      <c r="B57" s="163" t="s">
        <v>513</v>
      </c>
      <c r="C57" s="938">
        <v>3</v>
      </c>
      <c r="D57" s="934">
        <v>740</v>
      </c>
      <c r="E57" s="934">
        <v>3550</v>
      </c>
      <c r="F57" s="934">
        <v>1</v>
      </c>
      <c r="G57" s="934">
        <v>80</v>
      </c>
      <c r="H57" s="934">
        <v>350</v>
      </c>
      <c r="I57" s="934"/>
      <c r="J57" s="934"/>
      <c r="K57" s="934"/>
      <c r="L57" s="934"/>
      <c r="M57" s="934">
        <v>2</v>
      </c>
      <c r="N57" s="933">
        <v>660</v>
      </c>
      <c r="O57" s="933">
        <v>3200</v>
      </c>
      <c r="P57" s="935">
        <v>3</v>
      </c>
      <c r="Q57" s="936"/>
      <c r="R57" s="934"/>
      <c r="S57" s="934"/>
      <c r="T57" s="934"/>
      <c r="U57" s="934">
        <v>1</v>
      </c>
      <c r="V57" s="934">
        <v>80</v>
      </c>
      <c r="W57" s="934"/>
      <c r="X57" s="934"/>
      <c r="Y57" s="934">
        <v>2</v>
      </c>
      <c r="Z57" s="933">
        <v>660</v>
      </c>
      <c r="AA57" s="934"/>
      <c r="AB57" s="937"/>
      <c r="AC57" s="182"/>
    </row>
    <row r="58" spans="1:29" ht="16.5" customHeight="1" thickTop="1" thickBot="1">
      <c r="A58" s="2030"/>
      <c r="B58" s="388" t="s">
        <v>603</v>
      </c>
      <c r="C58" s="924">
        <f t="shared" ref="C58:AB58" si="42">SUM(C55:C57)</f>
        <v>7</v>
      </c>
      <c r="D58" s="924">
        <f t="shared" si="42"/>
        <v>1420</v>
      </c>
      <c r="E58" s="924">
        <f t="shared" si="42"/>
        <v>6675</v>
      </c>
      <c r="F58" s="924">
        <f t="shared" si="42"/>
        <v>4</v>
      </c>
      <c r="G58" s="924">
        <f t="shared" si="42"/>
        <v>410</v>
      </c>
      <c r="H58" s="924">
        <f t="shared" si="42"/>
        <v>1930</v>
      </c>
      <c r="I58" s="924">
        <f t="shared" si="42"/>
        <v>1</v>
      </c>
      <c r="J58" s="924">
        <f t="shared" si="42"/>
        <v>0</v>
      </c>
      <c r="K58" s="924">
        <f t="shared" si="42"/>
        <v>0</v>
      </c>
      <c r="L58" s="924">
        <f t="shared" si="42"/>
        <v>0</v>
      </c>
      <c r="M58" s="924">
        <f t="shared" si="42"/>
        <v>3</v>
      </c>
      <c r="N58" s="924">
        <f t="shared" si="42"/>
        <v>1010</v>
      </c>
      <c r="O58" s="924">
        <f t="shared" si="42"/>
        <v>4745</v>
      </c>
      <c r="P58" s="925">
        <f t="shared" si="42"/>
        <v>6</v>
      </c>
      <c r="Q58" s="926">
        <f t="shared" si="42"/>
        <v>0</v>
      </c>
      <c r="R58" s="924">
        <f t="shared" si="42"/>
        <v>0</v>
      </c>
      <c r="S58" s="924">
        <f t="shared" si="42"/>
        <v>2</v>
      </c>
      <c r="T58" s="924">
        <f t="shared" si="42"/>
        <v>250</v>
      </c>
      <c r="U58" s="924">
        <f t="shared" si="42"/>
        <v>2</v>
      </c>
      <c r="V58" s="924">
        <f t="shared" si="42"/>
        <v>160</v>
      </c>
      <c r="W58" s="924">
        <f t="shared" si="42"/>
        <v>0</v>
      </c>
      <c r="X58" s="924">
        <f t="shared" si="42"/>
        <v>0</v>
      </c>
      <c r="Y58" s="924">
        <f t="shared" si="42"/>
        <v>3</v>
      </c>
      <c r="Z58" s="924">
        <f t="shared" si="42"/>
        <v>1010</v>
      </c>
      <c r="AA58" s="924">
        <f t="shared" si="42"/>
        <v>0</v>
      </c>
      <c r="AB58" s="927">
        <f t="shared" si="42"/>
        <v>0</v>
      </c>
      <c r="AC58" s="182"/>
    </row>
    <row r="59" spans="1:29" ht="16.5" customHeight="1">
      <c r="A59" s="2028" t="s">
        <v>409</v>
      </c>
      <c r="B59" s="163" t="s">
        <v>561</v>
      </c>
      <c r="C59" s="928">
        <v>13</v>
      </c>
      <c r="D59" s="928">
        <v>1001</v>
      </c>
      <c r="E59" s="928">
        <v>5884</v>
      </c>
      <c r="F59" s="929">
        <v>11</v>
      </c>
      <c r="G59" s="929">
        <v>235</v>
      </c>
      <c r="H59" s="928">
        <v>1316</v>
      </c>
      <c r="I59" s="928">
        <v>1</v>
      </c>
      <c r="J59" s="928"/>
      <c r="K59" s="928"/>
      <c r="L59" s="928"/>
      <c r="M59" s="928">
        <v>2</v>
      </c>
      <c r="N59" s="928">
        <v>766</v>
      </c>
      <c r="O59" s="928">
        <v>4568</v>
      </c>
      <c r="P59" s="930">
        <v>2</v>
      </c>
      <c r="Q59" s="931">
        <v>6</v>
      </c>
      <c r="R59" s="928">
        <v>92</v>
      </c>
      <c r="S59" s="928">
        <v>5</v>
      </c>
      <c r="T59" s="928">
        <v>143</v>
      </c>
      <c r="U59" s="928"/>
      <c r="V59" s="928"/>
      <c r="W59" s="928"/>
      <c r="X59" s="928"/>
      <c r="Y59" s="928">
        <v>2</v>
      </c>
      <c r="Z59" s="928">
        <v>766</v>
      </c>
      <c r="AA59" s="928"/>
      <c r="AB59" s="932"/>
      <c r="AC59" s="182"/>
    </row>
    <row r="60" spans="1:29" ht="16.5" customHeight="1">
      <c r="A60" s="2029"/>
      <c r="B60" s="266" t="s">
        <v>562</v>
      </c>
      <c r="C60" s="933">
        <v>2</v>
      </c>
      <c r="D60" s="938">
        <v>47</v>
      </c>
      <c r="E60" s="938">
        <v>246</v>
      </c>
      <c r="F60" s="934">
        <v>2</v>
      </c>
      <c r="G60" s="934">
        <v>47</v>
      </c>
      <c r="H60" s="933">
        <v>246</v>
      </c>
      <c r="I60" s="933"/>
      <c r="J60" s="933"/>
      <c r="K60" s="933"/>
      <c r="L60" s="933"/>
      <c r="M60" s="933"/>
      <c r="N60" s="933"/>
      <c r="O60" s="933"/>
      <c r="P60" s="935"/>
      <c r="Q60" s="936">
        <v>1</v>
      </c>
      <c r="R60" s="933">
        <v>15</v>
      </c>
      <c r="S60" s="933">
        <v>1</v>
      </c>
      <c r="T60" s="933">
        <v>32</v>
      </c>
      <c r="U60" s="933"/>
      <c r="V60" s="933"/>
      <c r="W60" s="933"/>
      <c r="X60" s="933"/>
      <c r="Y60" s="933"/>
      <c r="Z60" s="933"/>
      <c r="AA60" s="933"/>
      <c r="AB60" s="937"/>
      <c r="AC60" s="182"/>
    </row>
    <row r="61" spans="1:29" ht="16.5" customHeight="1" thickBot="1">
      <c r="A61" s="2029"/>
      <c r="B61" s="163" t="s">
        <v>563</v>
      </c>
      <c r="C61" s="938">
        <v>2</v>
      </c>
      <c r="D61" s="956">
        <v>24</v>
      </c>
      <c r="E61" s="956">
        <v>218</v>
      </c>
      <c r="F61" s="934">
        <v>2</v>
      </c>
      <c r="G61" s="934">
        <v>24</v>
      </c>
      <c r="H61" s="933">
        <v>218</v>
      </c>
      <c r="I61" s="933">
        <v>1</v>
      </c>
      <c r="J61" s="933"/>
      <c r="K61" s="933"/>
      <c r="L61" s="933"/>
      <c r="M61" s="933"/>
      <c r="N61" s="933"/>
      <c r="O61" s="933"/>
      <c r="P61" s="935"/>
      <c r="Q61" s="936">
        <v>2</v>
      </c>
      <c r="R61" s="933">
        <v>24</v>
      </c>
      <c r="S61" s="933"/>
      <c r="T61" s="933"/>
      <c r="U61" s="933"/>
      <c r="V61" s="933"/>
      <c r="W61" s="933"/>
      <c r="X61" s="933"/>
      <c r="Y61" s="933"/>
      <c r="Z61" s="933"/>
      <c r="AA61" s="933"/>
      <c r="AB61" s="937"/>
      <c r="AC61" s="182"/>
    </row>
    <row r="62" spans="1:29" ht="16.5" customHeight="1" thickTop="1" thickBot="1">
      <c r="A62" s="2030"/>
      <c r="B62" s="388" t="s">
        <v>603</v>
      </c>
      <c r="C62" s="924">
        <f>SUM(C59:C61)</f>
        <v>17</v>
      </c>
      <c r="D62" s="944">
        <f t="shared" ref="D62:AB62" si="43">SUM(D59:D61)</f>
        <v>1072</v>
      </c>
      <c r="E62" s="944">
        <f t="shared" si="43"/>
        <v>6348</v>
      </c>
      <c r="F62" s="944">
        <f t="shared" si="43"/>
        <v>15</v>
      </c>
      <c r="G62" s="944">
        <f t="shared" si="43"/>
        <v>306</v>
      </c>
      <c r="H62" s="924">
        <f t="shared" si="43"/>
        <v>1780</v>
      </c>
      <c r="I62" s="924">
        <f t="shared" si="43"/>
        <v>2</v>
      </c>
      <c r="J62" s="924">
        <f t="shared" si="43"/>
        <v>0</v>
      </c>
      <c r="K62" s="924">
        <f t="shared" si="43"/>
        <v>0</v>
      </c>
      <c r="L62" s="924">
        <f t="shared" si="43"/>
        <v>0</v>
      </c>
      <c r="M62" s="924">
        <f t="shared" si="43"/>
        <v>2</v>
      </c>
      <c r="N62" s="924">
        <f t="shared" si="43"/>
        <v>766</v>
      </c>
      <c r="O62" s="924">
        <f t="shared" si="43"/>
        <v>4568</v>
      </c>
      <c r="P62" s="925">
        <f t="shared" si="43"/>
        <v>2</v>
      </c>
      <c r="Q62" s="926">
        <f t="shared" si="43"/>
        <v>9</v>
      </c>
      <c r="R62" s="924">
        <f t="shared" si="43"/>
        <v>131</v>
      </c>
      <c r="S62" s="924">
        <f t="shared" si="43"/>
        <v>6</v>
      </c>
      <c r="T62" s="924">
        <f t="shared" si="43"/>
        <v>175</v>
      </c>
      <c r="U62" s="924">
        <f t="shared" si="43"/>
        <v>0</v>
      </c>
      <c r="V62" s="924">
        <f t="shared" si="43"/>
        <v>0</v>
      </c>
      <c r="W62" s="924">
        <f t="shared" si="43"/>
        <v>0</v>
      </c>
      <c r="X62" s="924">
        <f t="shared" si="43"/>
        <v>0</v>
      </c>
      <c r="Y62" s="924">
        <f t="shared" si="43"/>
        <v>2</v>
      </c>
      <c r="Z62" s="924">
        <f t="shared" si="43"/>
        <v>766</v>
      </c>
      <c r="AA62" s="924">
        <f t="shared" si="43"/>
        <v>0</v>
      </c>
      <c r="AB62" s="927">
        <f t="shared" si="43"/>
        <v>0</v>
      </c>
      <c r="AC62" s="182"/>
    </row>
    <row r="63" spans="1:29" ht="16.5" customHeight="1">
      <c r="A63" s="2028" t="s">
        <v>444</v>
      </c>
      <c r="B63" s="407" t="s">
        <v>272</v>
      </c>
      <c r="C63" s="957">
        <v>1</v>
      </c>
      <c r="D63" s="958">
        <v>440</v>
      </c>
      <c r="E63" s="958">
        <v>2134</v>
      </c>
      <c r="F63" s="959"/>
      <c r="G63" s="959"/>
      <c r="H63" s="960"/>
      <c r="I63" s="960"/>
      <c r="J63" s="960"/>
      <c r="K63" s="960"/>
      <c r="L63" s="960"/>
      <c r="M63" s="960">
        <v>1</v>
      </c>
      <c r="N63" s="960">
        <v>440</v>
      </c>
      <c r="O63" s="960">
        <v>2134</v>
      </c>
      <c r="P63" s="961">
        <v>0</v>
      </c>
      <c r="Q63" s="962"/>
      <c r="R63" s="960"/>
      <c r="S63" s="960"/>
      <c r="T63" s="960"/>
      <c r="U63" s="960"/>
      <c r="V63" s="960"/>
      <c r="W63" s="960"/>
      <c r="X63" s="960"/>
      <c r="Y63" s="960">
        <v>1</v>
      </c>
      <c r="Z63" s="960">
        <v>440</v>
      </c>
      <c r="AA63" s="960">
        <v>1</v>
      </c>
      <c r="AB63" s="963">
        <v>2134</v>
      </c>
      <c r="AC63" s="182"/>
    </row>
    <row r="64" spans="1:29" ht="16.5" customHeight="1">
      <c r="A64" s="2029"/>
      <c r="B64" s="163" t="s">
        <v>273</v>
      </c>
      <c r="C64" s="964">
        <v>4</v>
      </c>
      <c r="D64" s="965">
        <v>606.75</v>
      </c>
      <c r="E64" s="965">
        <v>3640.5</v>
      </c>
      <c r="F64" s="966">
        <v>3</v>
      </c>
      <c r="G64" s="966">
        <v>156</v>
      </c>
      <c r="H64" s="938">
        <v>942</v>
      </c>
      <c r="I64" s="933">
        <v>0</v>
      </c>
      <c r="J64" s="933">
        <v>0</v>
      </c>
      <c r="K64" s="933">
        <v>0</v>
      </c>
      <c r="L64" s="933">
        <v>0</v>
      </c>
      <c r="M64" s="933">
        <v>1</v>
      </c>
      <c r="N64" s="933">
        <v>450</v>
      </c>
      <c r="O64" s="933">
        <v>2700</v>
      </c>
      <c r="P64" s="935">
        <v>1</v>
      </c>
      <c r="Q64" s="936">
        <v>0</v>
      </c>
      <c r="R64" s="933">
        <v>0</v>
      </c>
      <c r="S64" s="933">
        <v>0</v>
      </c>
      <c r="T64" s="933">
        <v>0</v>
      </c>
      <c r="U64" s="933">
        <v>3</v>
      </c>
      <c r="V64" s="933">
        <v>156.75</v>
      </c>
      <c r="W64" s="933">
        <v>0</v>
      </c>
      <c r="X64" s="933">
        <v>0</v>
      </c>
      <c r="Y64" s="933">
        <v>1</v>
      </c>
      <c r="Z64" s="933">
        <v>450</v>
      </c>
      <c r="AA64" s="933">
        <v>0</v>
      </c>
      <c r="AB64" s="937">
        <v>0</v>
      </c>
      <c r="AC64" s="182"/>
    </row>
    <row r="65" spans="1:29" ht="16.5" customHeight="1">
      <c r="A65" s="2029"/>
      <c r="B65" s="163" t="s">
        <v>341</v>
      </c>
      <c r="C65" s="964">
        <v>2</v>
      </c>
      <c r="D65" s="965"/>
      <c r="E65" s="965">
        <v>522</v>
      </c>
      <c r="F65" s="966">
        <v>2</v>
      </c>
      <c r="G65" s="966"/>
      <c r="H65" s="938">
        <v>522</v>
      </c>
      <c r="I65" s="933">
        <v>2</v>
      </c>
      <c r="J65" s="933"/>
      <c r="K65" s="933"/>
      <c r="L65" s="933"/>
      <c r="M65" s="933"/>
      <c r="N65" s="933"/>
      <c r="O65" s="933"/>
      <c r="P65" s="935"/>
      <c r="Q65" s="936"/>
      <c r="R65" s="933"/>
      <c r="S65" s="933"/>
      <c r="T65" s="933"/>
      <c r="U65" s="933"/>
      <c r="V65" s="933"/>
      <c r="W65" s="933"/>
      <c r="X65" s="933"/>
      <c r="Y65" s="933"/>
      <c r="Z65" s="933"/>
      <c r="AA65" s="933">
        <v>2</v>
      </c>
      <c r="AB65" s="937">
        <v>164.16</v>
      </c>
      <c r="AC65" s="182"/>
    </row>
    <row r="66" spans="1:29" ht="16.5" customHeight="1">
      <c r="A66" s="2029"/>
      <c r="B66" s="266" t="s">
        <v>342</v>
      </c>
      <c r="C66" s="964"/>
      <c r="D66" s="965"/>
      <c r="E66" s="965"/>
      <c r="F66" s="966"/>
      <c r="G66" s="966"/>
      <c r="H66" s="938"/>
      <c r="I66" s="933"/>
      <c r="J66" s="933"/>
      <c r="K66" s="933"/>
      <c r="L66" s="933"/>
      <c r="M66" s="933"/>
      <c r="N66" s="933"/>
      <c r="O66" s="933"/>
      <c r="P66" s="935"/>
      <c r="Q66" s="936"/>
      <c r="R66" s="933"/>
      <c r="S66" s="933"/>
      <c r="T66" s="933"/>
      <c r="U66" s="933"/>
      <c r="V66" s="933"/>
      <c r="W66" s="933"/>
      <c r="X66" s="933"/>
      <c r="Y66" s="933"/>
      <c r="Z66" s="933"/>
      <c r="AA66" s="933"/>
      <c r="AB66" s="937"/>
      <c r="AC66" s="182"/>
    </row>
    <row r="67" spans="1:29" ht="16.5" customHeight="1">
      <c r="A67" s="2029"/>
      <c r="B67" s="266" t="s">
        <v>343</v>
      </c>
      <c r="C67" s="964"/>
      <c r="D67" s="965"/>
      <c r="E67" s="965"/>
      <c r="F67" s="966"/>
      <c r="G67" s="966"/>
      <c r="H67" s="938"/>
      <c r="I67" s="933"/>
      <c r="J67" s="933"/>
      <c r="K67" s="933"/>
      <c r="L67" s="933"/>
      <c r="M67" s="933"/>
      <c r="N67" s="933"/>
      <c r="O67" s="933"/>
      <c r="P67" s="935"/>
      <c r="Q67" s="936"/>
      <c r="R67" s="933"/>
      <c r="S67" s="933"/>
      <c r="T67" s="933"/>
      <c r="U67" s="933"/>
      <c r="V67" s="933"/>
      <c r="W67" s="933"/>
      <c r="X67" s="933"/>
      <c r="Y67" s="933"/>
      <c r="Z67" s="933"/>
      <c r="AA67" s="933"/>
      <c r="AB67" s="937"/>
      <c r="AC67" s="182"/>
    </row>
    <row r="68" spans="1:29" ht="16.5" customHeight="1">
      <c r="A68" s="2029"/>
      <c r="B68" s="266" t="s">
        <v>344</v>
      </c>
      <c r="C68" s="964"/>
      <c r="D68" s="965"/>
      <c r="E68" s="965"/>
      <c r="F68" s="966"/>
      <c r="G68" s="966"/>
      <c r="H68" s="938"/>
      <c r="I68" s="933"/>
      <c r="J68" s="933"/>
      <c r="K68" s="933"/>
      <c r="L68" s="933"/>
      <c r="M68" s="933"/>
      <c r="N68" s="933"/>
      <c r="O68" s="933"/>
      <c r="P68" s="935"/>
      <c r="Q68" s="936"/>
      <c r="R68" s="933"/>
      <c r="S68" s="933"/>
      <c r="T68" s="933"/>
      <c r="U68" s="933"/>
      <c r="V68" s="933"/>
      <c r="W68" s="933"/>
      <c r="X68" s="933"/>
      <c r="Y68" s="933"/>
      <c r="Z68" s="933"/>
      <c r="AA68" s="933"/>
      <c r="AB68" s="937"/>
      <c r="AC68" s="182"/>
    </row>
    <row r="69" spans="1:29" ht="16.5" customHeight="1" thickBot="1">
      <c r="A69" s="2029"/>
      <c r="B69" s="408" t="s">
        <v>253</v>
      </c>
      <c r="C69" s="967">
        <v>10</v>
      </c>
      <c r="D69" s="968">
        <v>1162.75</v>
      </c>
      <c r="E69" s="968">
        <v>5445.5</v>
      </c>
      <c r="F69" s="969">
        <v>8</v>
      </c>
      <c r="G69" s="970">
        <v>408</v>
      </c>
      <c r="H69" s="956">
        <v>1914</v>
      </c>
      <c r="I69" s="971">
        <v>0</v>
      </c>
      <c r="J69" s="933">
        <v>0</v>
      </c>
      <c r="K69" s="933">
        <v>0</v>
      </c>
      <c r="L69" s="956">
        <v>0</v>
      </c>
      <c r="M69" s="933">
        <v>2</v>
      </c>
      <c r="N69" s="933">
        <v>754</v>
      </c>
      <c r="O69" s="933">
        <v>3533</v>
      </c>
      <c r="P69" s="935">
        <v>3</v>
      </c>
      <c r="Q69" s="936">
        <v>1</v>
      </c>
      <c r="R69" s="933">
        <v>6</v>
      </c>
      <c r="S69" s="933">
        <v>2</v>
      </c>
      <c r="T69" s="933">
        <v>86</v>
      </c>
      <c r="U69" s="933">
        <v>4</v>
      </c>
      <c r="V69" s="933">
        <v>216.75</v>
      </c>
      <c r="W69" s="933">
        <v>0</v>
      </c>
      <c r="X69" s="933">
        <v>0</v>
      </c>
      <c r="Y69" s="933">
        <v>2</v>
      </c>
      <c r="Z69" s="933">
        <v>754</v>
      </c>
      <c r="AA69" s="933">
        <v>3</v>
      </c>
      <c r="AB69" s="937">
        <v>2321</v>
      </c>
      <c r="AC69" s="182"/>
    </row>
    <row r="70" spans="1:29" ht="16.5" customHeight="1" thickTop="1" thickBot="1">
      <c r="A70" s="2030"/>
      <c r="B70" s="388" t="s">
        <v>603</v>
      </c>
      <c r="C70" s="949">
        <f>SUM(C63:C69)</f>
        <v>17</v>
      </c>
      <c r="D70" s="950">
        <f t="shared" ref="D70:Z70" si="44">SUM(D63:D69)</f>
        <v>2209.5</v>
      </c>
      <c r="E70" s="950">
        <f t="shared" si="44"/>
        <v>11742</v>
      </c>
      <c r="F70" s="950">
        <f>SUM(F63:F69)</f>
        <v>13</v>
      </c>
      <c r="G70" s="950">
        <f>SUM(G63:G69)</f>
        <v>564</v>
      </c>
      <c r="H70" s="949">
        <f>SUM(H63:H69)</f>
        <v>3378</v>
      </c>
      <c r="I70" s="949">
        <f t="shared" ref="I70:P70" si="45">SUM(I63:I69)</f>
        <v>2</v>
      </c>
      <c r="J70" s="949">
        <f t="shared" si="45"/>
        <v>0</v>
      </c>
      <c r="K70" s="949">
        <f t="shared" si="45"/>
        <v>0</v>
      </c>
      <c r="L70" s="949">
        <f t="shared" si="45"/>
        <v>0</v>
      </c>
      <c r="M70" s="949">
        <f t="shared" si="45"/>
        <v>4</v>
      </c>
      <c r="N70" s="949">
        <f t="shared" si="45"/>
        <v>1644</v>
      </c>
      <c r="O70" s="949">
        <f t="shared" si="45"/>
        <v>8367</v>
      </c>
      <c r="P70" s="951">
        <f t="shared" si="45"/>
        <v>4</v>
      </c>
      <c r="Q70" s="952">
        <f t="shared" si="44"/>
        <v>1</v>
      </c>
      <c r="R70" s="949">
        <f t="shared" si="44"/>
        <v>6</v>
      </c>
      <c r="S70" s="949">
        <f t="shared" si="44"/>
        <v>2</v>
      </c>
      <c r="T70" s="949">
        <f t="shared" si="44"/>
        <v>86</v>
      </c>
      <c r="U70" s="949">
        <f t="shared" si="44"/>
        <v>7</v>
      </c>
      <c r="V70" s="949">
        <f t="shared" si="44"/>
        <v>373.5</v>
      </c>
      <c r="W70" s="949">
        <f>SUM(W63:W69)</f>
        <v>0</v>
      </c>
      <c r="X70" s="949">
        <f>SUM(X63:X69)</f>
        <v>0</v>
      </c>
      <c r="Y70" s="949">
        <f>SUM(Y63:Y69)</f>
        <v>4</v>
      </c>
      <c r="Z70" s="949">
        <f t="shared" si="44"/>
        <v>1644</v>
      </c>
      <c r="AA70" s="949">
        <f>SUM(AA63:AA69)</f>
        <v>6</v>
      </c>
      <c r="AB70" s="953">
        <f>SUM(AB63:AB69)</f>
        <v>4619.16</v>
      </c>
      <c r="AC70" s="182"/>
    </row>
    <row r="71" spans="1:29" ht="16.5" customHeight="1">
      <c r="A71" s="2028" t="s">
        <v>420</v>
      </c>
      <c r="B71" s="163" t="s">
        <v>311</v>
      </c>
      <c r="C71" s="928">
        <v>5</v>
      </c>
      <c r="D71" s="928">
        <v>28</v>
      </c>
      <c r="E71" s="928">
        <v>154</v>
      </c>
      <c r="F71" s="929">
        <v>5</v>
      </c>
      <c r="G71" s="928">
        <v>28</v>
      </c>
      <c r="H71" s="928">
        <v>154</v>
      </c>
      <c r="I71" s="928"/>
      <c r="J71" s="928"/>
      <c r="K71" s="928"/>
      <c r="L71" s="928"/>
      <c r="M71" s="928"/>
      <c r="N71" s="928"/>
      <c r="O71" s="928"/>
      <c r="P71" s="930"/>
      <c r="Q71" s="931">
        <v>5</v>
      </c>
      <c r="R71" s="928">
        <v>28</v>
      </c>
      <c r="S71" s="928"/>
      <c r="T71" s="928"/>
      <c r="U71" s="928"/>
      <c r="V71" s="928"/>
      <c r="W71" s="928"/>
      <c r="X71" s="928"/>
      <c r="Y71" s="928"/>
      <c r="Z71" s="928"/>
      <c r="AA71" s="928"/>
      <c r="AB71" s="932"/>
      <c r="AC71" s="182"/>
    </row>
    <row r="72" spans="1:29" ht="16.5" customHeight="1">
      <c r="A72" s="2029"/>
      <c r="B72" s="163" t="s">
        <v>345</v>
      </c>
      <c r="C72" s="938">
        <v>6</v>
      </c>
      <c r="D72" s="938">
        <v>187</v>
      </c>
      <c r="E72" s="934">
        <v>936</v>
      </c>
      <c r="F72" s="934">
        <v>6</v>
      </c>
      <c r="G72" s="938">
        <v>187</v>
      </c>
      <c r="H72" s="934">
        <v>936</v>
      </c>
      <c r="I72" s="934">
        <v>3</v>
      </c>
      <c r="J72" s="933"/>
      <c r="K72" s="933"/>
      <c r="L72" s="933"/>
      <c r="M72" s="933"/>
      <c r="N72" s="933"/>
      <c r="O72" s="933"/>
      <c r="P72" s="935"/>
      <c r="Q72" s="936">
        <v>1</v>
      </c>
      <c r="R72" s="933">
        <v>10</v>
      </c>
      <c r="S72" s="934">
        <v>4</v>
      </c>
      <c r="T72" s="938">
        <v>125</v>
      </c>
      <c r="U72" s="933">
        <v>1</v>
      </c>
      <c r="V72" s="933">
        <v>52</v>
      </c>
      <c r="W72" s="933"/>
      <c r="X72" s="933"/>
      <c r="Y72" s="933"/>
      <c r="Z72" s="933"/>
      <c r="AA72" s="933">
        <v>4</v>
      </c>
      <c r="AB72" s="937">
        <v>461</v>
      </c>
      <c r="AC72" s="182"/>
    </row>
    <row r="73" spans="1:29" ht="16.5" customHeight="1" thickBot="1">
      <c r="A73" s="2029"/>
      <c r="B73" s="266" t="s">
        <v>425</v>
      </c>
      <c r="C73" s="938">
        <v>5</v>
      </c>
      <c r="D73" s="933">
        <v>99</v>
      </c>
      <c r="E73" s="934">
        <v>543</v>
      </c>
      <c r="F73" s="934">
        <v>5</v>
      </c>
      <c r="G73" s="933">
        <v>99</v>
      </c>
      <c r="H73" s="934">
        <v>543</v>
      </c>
      <c r="I73" s="934">
        <v>4</v>
      </c>
      <c r="J73" s="933"/>
      <c r="K73" s="933"/>
      <c r="L73" s="933"/>
      <c r="M73" s="933"/>
      <c r="N73" s="933"/>
      <c r="O73" s="933"/>
      <c r="P73" s="935"/>
      <c r="Q73" s="936">
        <v>3</v>
      </c>
      <c r="R73" s="933">
        <v>27</v>
      </c>
      <c r="S73" s="934">
        <v>2</v>
      </c>
      <c r="T73" s="933">
        <v>72</v>
      </c>
      <c r="U73" s="933"/>
      <c r="V73" s="933"/>
      <c r="W73" s="933"/>
      <c r="X73" s="933"/>
      <c r="Y73" s="933"/>
      <c r="Z73" s="933"/>
      <c r="AA73" s="933"/>
      <c r="AB73" s="937"/>
      <c r="AC73" s="182"/>
    </row>
    <row r="74" spans="1:29" ht="16.5" customHeight="1" thickTop="1" thickBot="1">
      <c r="A74" s="2037"/>
      <c r="B74" s="388" t="s">
        <v>606</v>
      </c>
      <c r="C74" s="972">
        <f t="shared" ref="C74:P74" si="46">SUM(C71:C73)</f>
        <v>16</v>
      </c>
      <c r="D74" s="972">
        <f t="shared" si="46"/>
        <v>314</v>
      </c>
      <c r="E74" s="972">
        <f t="shared" si="46"/>
        <v>1633</v>
      </c>
      <c r="F74" s="973">
        <f t="shared" si="46"/>
        <v>16</v>
      </c>
      <c r="G74" s="973">
        <f t="shared" si="46"/>
        <v>314</v>
      </c>
      <c r="H74" s="972">
        <f t="shared" si="46"/>
        <v>1633</v>
      </c>
      <c r="I74" s="972">
        <f t="shared" si="46"/>
        <v>7</v>
      </c>
      <c r="J74" s="972">
        <f t="shared" si="46"/>
        <v>0</v>
      </c>
      <c r="K74" s="972">
        <f t="shared" si="46"/>
        <v>0</v>
      </c>
      <c r="L74" s="972">
        <f t="shared" si="46"/>
        <v>0</v>
      </c>
      <c r="M74" s="972">
        <f t="shared" si="46"/>
        <v>0</v>
      </c>
      <c r="N74" s="972">
        <f t="shared" si="46"/>
        <v>0</v>
      </c>
      <c r="O74" s="972">
        <f t="shared" si="46"/>
        <v>0</v>
      </c>
      <c r="P74" s="974">
        <f t="shared" si="46"/>
        <v>0</v>
      </c>
      <c r="Q74" s="975">
        <f>SUM(Q71:Q73)</f>
        <v>9</v>
      </c>
      <c r="R74" s="972">
        <f>SUM(R71:R73)</f>
        <v>65</v>
      </c>
      <c r="S74" s="972">
        <f>SUM(S71:S73)</f>
        <v>6</v>
      </c>
      <c r="T74" s="972">
        <f>SUM(T71:T73)</f>
        <v>197</v>
      </c>
      <c r="U74" s="972">
        <f t="shared" ref="U74:AB74" si="47">SUM(U71:U73)</f>
        <v>1</v>
      </c>
      <c r="V74" s="972">
        <f t="shared" si="47"/>
        <v>52</v>
      </c>
      <c r="W74" s="972">
        <f t="shared" si="47"/>
        <v>0</v>
      </c>
      <c r="X74" s="972">
        <f t="shared" si="47"/>
        <v>0</v>
      </c>
      <c r="Y74" s="972">
        <f t="shared" si="47"/>
        <v>0</v>
      </c>
      <c r="Z74" s="972">
        <f t="shared" si="47"/>
        <v>0</v>
      </c>
      <c r="AA74" s="972">
        <f t="shared" si="47"/>
        <v>4</v>
      </c>
      <c r="AB74" s="976">
        <f t="shared" si="47"/>
        <v>461</v>
      </c>
      <c r="AC74" s="182"/>
    </row>
    <row r="75" spans="1:29" ht="16.5" customHeight="1">
      <c r="A75" s="2026" t="s">
        <v>415</v>
      </c>
      <c r="B75" s="409" t="s">
        <v>346</v>
      </c>
      <c r="C75" s="977">
        <v>1</v>
      </c>
      <c r="D75" s="977">
        <v>385</v>
      </c>
      <c r="E75" s="977">
        <v>1776</v>
      </c>
      <c r="F75" s="978"/>
      <c r="G75" s="978"/>
      <c r="H75" s="979"/>
      <c r="I75" s="979"/>
      <c r="J75" s="979"/>
      <c r="K75" s="979"/>
      <c r="L75" s="979"/>
      <c r="M75" s="979">
        <v>1</v>
      </c>
      <c r="N75" s="979">
        <v>385</v>
      </c>
      <c r="O75" s="979">
        <v>1776</v>
      </c>
      <c r="P75" s="980">
        <v>1</v>
      </c>
      <c r="Q75" s="981"/>
      <c r="R75" s="979"/>
      <c r="S75" s="979"/>
      <c r="T75" s="979"/>
      <c r="U75" s="979"/>
      <c r="V75" s="979"/>
      <c r="W75" s="979"/>
      <c r="X75" s="979"/>
      <c r="Y75" s="979">
        <v>1</v>
      </c>
      <c r="Z75" s="979">
        <v>385</v>
      </c>
      <c r="AA75" s="979"/>
      <c r="AB75" s="982"/>
      <c r="AC75" s="182"/>
    </row>
    <row r="76" spans="1:29" ht="16.5" customHeight="1">
      <c r="A76" s="2027"/>
      <c r="B76" s="266" t="s">
        <v>426</v>
      </c>
      <c r="C76" s="557" t="s">
        <v>645</v>
      </c>
      <c r="D76" s="983">
        <v>1382</v>
      </c>
      <c r="E76" s="983">
        <v>6387</v>
      </c>
      <c r="F76" s="983"/>
      <c r="G76" s="983"/>
      <c r="H76" s="984"/>
      <c r="I76" s="984"/>
      <c r="J76" s="984"/>
      <c r="K76" s="984"/>
      <c r="L76" s="984"/>
      <c r="M76" s="984" t="s">
        <v>645</v>
      </c>
      <c r="N76" s="984">
        <v>1382</v>
      </c>
      <c r="O76" s="984">
        <v>6387</v>
      </c>
      <c r="P76" s="985">
        <v>3</v>
      </c>
      <c r="Q76" s="986"/>
      <c r="R76" s="984"/>
      <c r="S76" s="984"/>
      <c r="T76" s="984"/>
      <c r="U76" s="984"/>
      <c r="V76" s="984"/>
      <c r="W76" s="984"/>
      <c r="X76" s="984"/>
      <c r="Y76" s="984" t="s">
        <v>645</v>
      </c>
      <c r="Z76" s="984">
        <v>1382</v>
      </c>
      <c r="AA76" s="984"/>
      <c r="AB76" s="987"/>
      <c r="AC76" s="182"/>
    </row>
    <row r="77" spans="1:29" ht="16.5" customHeight="1">
      <c r="A77" s="2027"/>
      <c r="B77" s="163" t="s">
        <v>312</v>
      </c>
      <c r="C77" s="557">
        <v>1</v>
      </c>
      <c r="D77" s="983">
        <v>371</v>
      </c>
      <c r="E77" s="983">
        <v>1713</v>
      </c>
      <c r="F77" s="983">
        <v>1</v>
      </c>
      <c r="G77" s="983">
        <v>371</v>
      </c>
      <c r="H77" s="984">
        <v>1713</v>
      </c>
      <c r="I77" s="984">
        <v>1</v>
      </c>
      <c r="J77" s="984"/>
      <c r="K77" s="984"/>
      <c r="L77" s="984"/>
      <c r="M77" s="984"/>
      <c r="N77" s="984"/>
      <c r="O77" s="984"/>
      <c r="P77" s="985"/>
      <c r="Q77" s="986"/>
      <c r="R77" s="984"/>
      <c r="S77" s="984"/>
      <c r="T77" s="984"/>
      <c r="U77" s="984"/>
      <c r="V77" s="984"/>
      <c r="W77" s="984"/>
      <c r="X77" s="984"/>
      <c r="Y77" s="984">
        <v>1</v>
      </c>
      <c r="Z77" s="984">
        <v>371</v>
      </c>
      <c r="AA77" s="984"/>
      <c r="AB77" s="987"/>
      <c r="AC77" s="182"/>
    </row>
    <row r="78" spans="1:29" ht="16.5" customHeight="1" thickBot="1">
      <c r="A78" s="2027"/>
      <c r="B78" s="163" t="s">
        <v>347</v>
      </c>
      <c r="C78" s="984"/>
      <c r="D78" s="983"/>
      <c r="E78" s="983"/>
      <c r="F78" s="983"/>
      <c r="G78" s="983"/>
      <c r="H78" s="984"/>
      <c r="I78" s="984"/>
      <c r="J78" s="984"/>
      <c r="K78" s="984"/>
      <c r="L78" s="984"/>
      <c r="M78" s="984"/>
      <c r="N78" s="984"/>
      <c r="O78" s="984"/>
      <c r="P78" s="985"/>
      <c r="Q78" s="986"/>
      <c r="R78" s="984"/>
      <c r="S78" s="984"/>
      <c r="T78" s="984"/>
      <c r="U78" s="984"/>
      <c r="V78" s="984"/>
      <c r="W78" s="984"/>
      <c r="X78" s="984"/>
      <c r="Y78" s="984"/>
      <c r="Z78" s="984"/>
      <c r="AA78" s="984"/>
      <c r="AB78" s="987"/>
      <c r="AC78" s="182"/>
    </row>
    <row r="79" spans="1:29" ht="16.5" customHeight="1" thickTop="1" thickBot="1">
      <c r="A79" s="410"/>
      <c r="B79" s="388" t="s">
        <v>603</v>
      </c>
      <c r="C79" s="988" t="s">
        <v>717</v>
      </c>
      <c r="D79" s="989">
        <f t="shared" ref="D79:Z79" si="48">SUM(D75:D78)</f>
        <v>2138</v>
      </c>
      <c r="E79" s="989">
        <f t="shared" si="48"/>
        <v>9876</v>
      </c>
      <c r="F79" s="989">
        <f t="shared" si="48"/>
        <v>1</v>
      </c>
      <c r="G79" s="989">
        <f t="shared" si="48"/>
        <v>371</v>
      </c>
      <c r="H79" s="988">
        <f t="shared" si="48"/>
        <v>1713</v>
      </c>
      <c r="I79" s="988">
        <f t="shared" si="48"/>
        <v>1</v>
      </c>
      <c r="J79" s="988">
        <f t="shared" si="48"/>
        <v>0</v>
      </c>
      <c r="K79" s="988">
        <f t="shared" si="48"/>
        <v>0</v>
      </c>
      <c r="L79" s="988">
        <f t="shared" si="48"/>
        <v>0</v>
      </c>
      <c r="M79" s="988">
        <v>4</v>
      </c>
      <c r="N79" s="988">
        <f t="shared" si="48"/>
        <v>1767</v>
      </c>
      <c r="O79" s="988">
        <f t="shared" si="48"/>
        <v>8163</v>
      </c>
      <c r="P79" s="990">
        <f t="shared" si="48"/>
        <v>4</v>
      </c>
      <c r="Q79" s="991">
        <f t="shared" si="48"/>
        <v>0</v>
      </c>
      <c r="R79" s="988">
        <f t="shared" si="48"/>
        <v>0</v>
      </c>
      <c r="S79" s="988">
        <f t="shared" si="48"/>
        <v>0</v>
      </c>
      <c r="T79" s="988">
        <f t="shared" si="48"/>
        <v>0</v>
      </c>
      <c r="U79" s="988">
        <f t="shared" si="48"/>
        <v>0</v>
      </c>
      <c r="V79" s="988">
        <f t="shared" si="48"/>
        <v>0</v>
      </c>
      <c r="W79" s="988">
        <f t="shared" si="48"/>
        <v>0</v>
      </c>
      <c r="X79" s="988">
        <f t="shared" si="48"/>
        <v>0</v>
      </c>
      <c r="Y79" s="988">
        <v>5</v>
      </c>
      <c r="Z79" s="988">
        <f t="shared" si="48"/>
        <v>2138</v>
      </c>
      <c r="AA79" s="988">
        <f>SUM(AA75:AA78)</f>
        <v>0</v>
      </c>
      <c r="AB79" s="992">
        <f>SUM(AB75:AB78)</f>
        <v>0</v>
      </c>
      <c r="AC79" s="182"/>
    </row>
    <row r="80" spans="1:29" ht="16.5" customHeight="1">
      <c r="A80" s="2028" t="s">
        <v>318</v>
      </c>
      <c r="B80" s="518" t="s">
        <v>514</v>
      </c>
      <c r="C80" s="993">
        <v>1</v>
      </c>
      <c r="D80" s="993">
        <v>20</v>
      </c>
      <c r="E80" s="993">
        <v>97.8</v>
      </c>
      <c r="F80" s="940">
        <v>1</v>
      </c>
      <c r="G80" s="940">
        <v>30</v>
      </c>
      <c r="H80" s="993">
        <v>98</v>
      </c>
      <c r="I80" s="993"/>
      <c r="J80" s="993"/>
      <c r="K80" s="993"/>
      <c r="L80" s="993"/>
      <c r="M80" s="993"/>
      <c r="N80" s="993"/>
      <c r="O80" s="993"/>
      <c r="P80" s="994"/>
      <c r="Q80" s="995"/>
      <c r="R80" s="993"/>
      <c r="S80" s="993">
        <v>1</v>
      </c>
      <c r="T80" s="993">
        <v>20</v>
      </c>
      <c r="U80" s="993"/>
      <c r="V80" s="993"/>
      <c r="W80" s="993"/>
      <c r="X80" s="993"/>
      <c r="Y80" s="993"/>
      <c r="Z80" s="993"/>
      <c r="AA80" s="993"/>
      <c r="AB80" s="996"/>
      <c r="AC80" s="182"/>
    </row>
    <row r="81" spans="1:29" ht="16.5" customHeight="1">
      <c r="A81" s="2029"/>
      <c r="B81" s="515" t="s">
        <v>515</v>
      </c>
      <c r="C81" s="553" t="s">
        <v>646</v>
      </c>
      <c r="D81" s="997">
        <v>5</v>
      </c>
      <c r="E81" s="997">
        <v>25</v>
      </c>
      <c r="F81" s="997">
        <v>1</v>
      </c>
      <c r="G81" s="997">
        <v>5</v>
      </c>
      <c r="H81" s="555">
        <v>25</v>
      </c>
      <c r="I81" s="555"/>
      <c r="J81" s="555"/>
      <c r="K81" s="555"/>
      <c r="L81" s="555"/>
      <c r="M81" s="555"/>
      <c r="N81" s="555"/>
      <c r="O81" s="555"/>
      <c r="P81" s="998"/>
      <c r="Q81" s="942">
        <v>1</v>
      </c>
      <c r="R81" s="555">
        <v>5</v>
      </c>
      <c r="S81" s="555"/>
      <c r="T81" s="555"/>
      <c r="U81" s="555"/>
      <c r="V81" s="555"/>
      <c r="W81" s="555"/>
      <c r="X81" s="555"/>
      <c r="Y81" s="555"/>
      <c r="Z81" s="555"/>
      <c r="AA81" s="555"/>
      <c r="AB81" s="943"/>
      <c r="AC81" s="182"/>
    </row>
    <row r="82" spans="1:29" ht="16.5" customHeight="1">
      <c r="A82" s="2029"/>
      <c r="B82" s="515" t="s">
        <v>516</v>
      </c>
      <c r="C82" s="554" t="s">
        <v>685</v>
      </c>
      <c r="D82" s="997"/>
      <c r="E82" s="997"/>
      <c r="F82" s="997"/>
      <c r="G82" s="997"/>
      <c r="H82" s="555"/>
      <c r="I82" s="555"/>
      <c r="J82" s="555"/>
      <c r="K82" s="555"/>
      <c r="L82" s="555"/>
      <c r="M82" s="555"/>
      <c r="N82" s="555"/>
      <c r="O82" s="555"/>
      <c r="P82" s="998"/>
      <c r="Q82" s="942"/>
      <c r="R82" s="555"/>
      <c r="S82" s="555"/>
      <c r="T82" s="555"/>
      <c r="U82" s="555"/>
      <c r="V82" s="555"/>
      <c r="W82" s="555"/>
      <c r="X82" s="555"/>
      <c r="Y82" s="555"/>
      <c r="Z82" s="555"/>
      <c r="AA82" s="555"/>
      <c r="AB82" s="943"/>
      <c r="AC82" s="182"/>
    </row>
    <row r="83" spans="1:29" ht="15.75" customHeight="1">
      <c r="A83" s="2029"/>
      <c r="B83" s="515" t="s">
        <v>517</v>
      </c>
      <c r="C83" s="555">
        <v>4</v>
      </c>
      <c r="D83" s="997">
        <v>19</v>
      </c>
      <c r="E83" s="997">
        <v>92.72</v>
      </c>
      <c r="F83" s="997">
        <v>4</v>
      </c>
      <c r="G83" s="997">
        <v>19</v>
      </c>
      <c r="H83" s="555">
        <v>93</v>
      </c>
      <c r="I83" s="555">
        <v>3</v>
      </c>
      <c r="J83" s="555"/>
      <c r="K83" s="555"/>
      <c r="L83" s="555"/>
      <c r="M83" s="555"/>
      <c r="N83" s="555"/>
      <c r="O83" s="555"/>
      <c r="P83" s="998"/>
      <c r="Q83" s="942">
        <v>4</v>
      </c>
      <c r="R83" s="555">
        <v>19</v>
      </c>
      <c r="S83" s="555"/>
      <c r="T83" s="555"/>
      <c r="U83" s="555"/>
      <c r="V83" s="555"/>
      <c r="W83" s="555"/>
      <c r="X83" s="555"/>
      <c r="Y83" s="555"/>
      <c r="Z83" s="555"/>
      <c r="AA83" s="555"/>
      <c r="AB83" s="943"/>
      <c r="AC83" s="182"/>
    </row>
    <row r="84" spans="1:29" ht="16.5" customHeight="1">
      <c r="A84" s="2029"/>
      <c r="B84" s="515" t="s">
        <v>518</v>
      </c>
      <c r="C84" s="554" t="s">
        <v>686</v>
      </c>
      <c r="D84" s="997"/>
      <c r="E84" s="997"/>
      <c r="F84" s="997"/>
      <c r="G84" s="997"/>
      <c r="H84" s="555"/>
      <c r="I84" s="555"/>
      <c r="J84" s="555"/>
      <c r="K84" s="555"/>
      <c r="L84" s="555"/>
      <c r="M84" s="555"/>
      <c r="N84" s="555"/>
      <c r="O84" s="555"/>
      <c r="P84" s="998"/>
      <c r="Q84" s="942"/>
      <c r="R84" s="555"/>
      <c r="S84" s="555"/>
      <c r="T84" s="555"/>
      <c r="U84" s="555"/>
      <c r="V84" s="555"/>
      <c r="W84" s="555"/>
      <c r="X84" s="555"/>
      <c r="Y84" s="555"/>
      <c r="Z84" s="555"/>
      <c r="AA84" s="555"/>
      <c r="AB84" s="943"/>
      <c r="AC84" s="182"/>
    </row>
    <row r="85" spans="1:29" ht="16.5" customHeight="1">
      <c r="A85" s="2029"/>
      <c r="B85" s="515" t="s">
        <v>519</v>
      </c>
      <c r="C85" s="554" t="s">
        <v>687</v>
      </c>
      <c r="D85" s="997"/>
      <c r="E85" s="997"/>
      <c r="F85" s="997"/>
      <c r="G85" s="997"/>
      <c r="H85" s="555"/>
      <c r="I85" s="555"/>
      <c r="J85" s="555"/>
      <c r="K85" s="555"/>
      <c r="L85" s="555"/>
      <c r="M85" s="555"/>
      <c r="N85" s="555"/>
      <c r="O85" s="555"/>
      <c r="P85" s="998"/>
      <c r="Q85" s="942"/>
      <c r="R85" s="555"/>
      <c r="S85" s="555"/>
      <c r="T85" s="555"/>
      <c r="U85" s="555"/>
      <c r="V85" s="555"/>
      <c r="W85" s="555"/>
      <c r="X85" s="555"/>
      <c r="Y85" s="555"/>
      <c r="Z85" s="555"/>
      <c r="AA85" s="555"/>
      <c r="AB85" s="943"/>
      <c r="AC85" s="182"/>
    </row>
    <row r="86" spans="1:29" ht="16.5" customHeight="1">
      <c r="A86" s="2029"/>
      <c r="B86" s="515" t="s">
        <v>520</v>
      </c>
      <c r="C86" s="556" t="s">
        <v>688</v>
      </c>
      <c r="D86" s="997"/>
      <c r="E86" s="997"/>
      <c r="F86" s="997"/>
      <c r="G86" s="997"/>
      <c r="H86" s="555"/>
      <c r="I86" s="555"/>
      <c r="J86" s="555"/>
      <c r="K86" s="555"/>
      <c r="L86" s="555"/>
      <c r="M86" s="555"/>
      <c r="N86" s="555"/>
      <c r="O86" s="555"/>
      <c r="P86" s="998"/>
      <c r="Q86" s="942"/>
      <c r="R86" s="555"/>
      <c r="S86" s="555"/>
      <c r="T86" s="555"/>
      <c r="U86" s="555"/>
      <c r="V86" s="555"/>
      <c r="W86" s="555"/>
      <c r="X86" s="555"/>
      <c r="Y86" s="555"/>
      <c r="Z86" s="555"/>
      <c r="AA86" s="555"/>
      <c r="AB86" s="943"/>
      <c r="AC86" s="182"/>
    </row>
    <row r="87" spans="1:29" ht="16.5" customHeight="1" thickBot="1">
      <c r="A87" s="2029"/>
      <c r="B87" s="515" t="s">
        <v>521</v>
      </c>
      <c r="C87" s="553"/>
      <c r="D87" s="997"/>
      <c r="E87" s="997"/>
      <c r="F87" s="997"/>
      <c r="G87" s="997"/>
      <c r="H87" s="555"/>
      <c r="I87" s="555"/>
      <c r="J87" s="555"/>
      <c r="K87" s="555"/>
      <c r="L87" s="555"/>
      <c r="M87" s="555"/>
      <c r="N87" s="555"/>
      <c r="O87" s="555"/>
      <c r="P87" s="998"/>
      <c r="Q87" s="942"/>
      <c r="R87" s="555"/>
      <c r="S87" s="555"/>
      <c r="T87" s="555"/>
      <c r="U87" s="555"/>
      <c r="V87" s="555"/>
      <c r="W87" s="555"/>
      <c r="X87" s="555"/>
      <c r="Y87" s="555"/>
      <c r="Z87" s="555"/>
      <c r="AA87" s="555"/>
      <c r="AB87" s="943"/>
      <c r="AC87" s="182"/>
    </row>
    <row r="88" spans="1:29" ht="16.5" customHeight="1" thickTop="1" thickBot="1">
      <c r="A88" s="2030"/>
      <c r="B88" s="514" t="s">
        <v>603</v>
      </c>
      <c r="C88" s="999" t="s">
        <v>682</v>
      </c>
      <c r="D88" s="999">
        <f t="shared" ref="D88:AB88" si="49">SUM(D80:D87)</f>
        <v>44</v>
      </c>
      <c r="E88" s="999">
        <f t="shared" si="49"/>
        <v>215.51999999999998</v>
      </c>
      <c r="F88" s="999">
        <f t="shared" si="49"/>
        <v>6</v>
      </c>
      <c r="G88" s="999">
        <f t="shared" si="49"/>
        <v>54</v>
      </c>
      <c r="H88" s="999">
        <f t="shared" si="49"/>
        <v>216</v>
      </c>
      <c r="I88" s="999">
        <f t="shared" si="49"/>
        <v>3</v>
      </c>
      <c r="J88" s="999">
        <f t="shared" si="49"/>
        <v>0</v>
      </c>
      <c r="K88" s="999">
        <f t="shared" si="49"/>
        <v>0</v>
      </c>
      <c r="L88" s="999">
        <f t="shared" si="49"/>
        <v>0</v>
      </c>
      <c r="M88" s="999">
        <f t="shared" si="49"/>
        <v>0</v>
      </c>
      <c r="N88" s="999">
        <f t="shared" si="49"/>
        <v>0</v>
      </c>
      <c r="O88" s="999">
        <f t="shared" si="49"/>
        <v>0</v>
      </c>
      <c r="P88" s="1000">
        <f t="shared" si="49"/>
        <v>0</v>
      </c>
      <c r="Q88" s="1001">
        <f t="shared" si="49"/>
        <v>5</v>
      </c>
      <c r="R88" s="999">
        <f t="shared" si="49"/>
        <v>24</v>
      </c>
      <c r="S88" s="999">
        <f t="shared" si="49"/>
        <v>1</v>
      </c>
      <c r="T88" s="999">
        <f t="shared" si="49"/>
        <v>20</v>
      </c>
      <c r="U88" s="999">
        <f t="shared" si="49"/>
        <v>0</v>
      </c>
      <c r="V88" s="999">
        <f t="shared" si="49"/>
        <v>0</v>
      </c>
      <c r="W88" s="999">
        <f t="shared" si="49"/>
        <v>0</v>
      </c>
      <c r="X88" s="999">
        <f t="shared" si="49"/>
        <v>0</v>
      </c>
      <c r="Y88" s="999">
        <f t="shared" si="49"/>
        <v>0</v>
      </c>
      <c r="Z88" s="999">
        <f t="shared" si="49"/>
        <v>0</v>
      </c>
      <c r="AA88" s="999">
        <f t="shared" si="49"/>
        <v>0</v>
      </c>
      <c r="AB88" s="1002">
        <f t="shared" si="49"/>
        <v>0</v>
      </c>
      <c r="AC88" s="182"/>
    </row>
    <row r="89" spans="1:29" ht="16.5" customHeight="1" thickBot="1">
      <c r="A89" s="411" t="s">
        <v>216</v>
      </c>
      <c r="B89" s="412" t="s">
        <v>427</v>
      </c>
      <c r="C89" s="1003">
        <v>27</v>
      </c>
      <c r="D89" s="1003">
        <v>995</v>
      </c>
      <c r="E89" s="1003">
        <v>5205</v>
      </c>
      <c r="F89" s="1004">
        <v>26</v>
      </c>
      <c r="G89" s="1004">
        <v>542</v>
      </c>
      <c r="H89" s="1003">
        <v>2835</v>
      </c>
      <c r="I89" s="1003">
        <v>5</v>
      </c>
      <c r="J89" s="1003">
        <v>0</v>
      </c>
      <c r="K89" s="1003">
        <v>0</v>
      </c>
      <c r="L89" s="1003">
        <v>0</v>
      </c>
      <c r="M89" s="1003">
        <v>1</v>
      </c>
      <c r="N89" s="1003">
        <v>453</v>
      </c>
      <c r="O89" s="1003">
        <v>2370</v>
      </c>
      <c r="P89" s="1005">
        <v>0</v>
      </c>
      <c r="Q89" s="1006">
        <v>14</v>
      </c>
      <c r="R89" s="1003">
        <v>165</v>
      </c>
      <c r="S89" s="1003">
        <v>12</v>
      </c>
      <c r="T89" s="1003">
        <v>377</v>
      </c>
      <c r="U89" s="1003">
        <v>0</v>
      </c>
      <c r="V89" s="1003">
        <v>0</v>
      </c>
      <c r="W89" s="1003">
        <v>0</v>
      </c>
      <c r="X89" s="1003">
        <v>0</v>
      </c>
      <c r="Y89" s="1003">
        <v>1</v>
      </c>
      <c r="Z89" s="1003">
        <v>453</v>
      </c>
      <c r="AA89" s="1003">
        <v>0</v>
      </c>
      <c r="AB89" s="1007">
        <v>0</v>
      </c>
      <c r="AC89" s="182"/>
    </row>
    <row r="90" spans="1:29" s="182" customFormat="1" ht="16.5" customHeight="1">
      <c r="A90" s="1641" t="s">
        <v>725</v>
      </c>
      <c r="B90" s="1639"/>
      <c r="C90" s="1640"/>
      <c r="D90" s="1640"/>
      <c r="E90" s="1640"/>
      <c r="F90" s="1640"/>
      <c r="G90" s="1640"/>
      <c r="H90" s="1640"/>
      <c r="I90" s="1640"/>
      <c r="J90" s="1640"/>
      <c r="K90" s="1640"/>
      <c r="L90" s="1640"/>
      <c r="M90" s="1640"/>
      <c r="N90" s="1640"/>
      <c r="O90" s="1640"/>
      <c r="P90" s="1640"/>
      <c r="Q90" s="1640"/>
      <c r="R90" s="1640"/>
      <c r="S90" s="1640"/>
      <c r="T90" s="1640"/>
      <c r="U90" s="1640"/>
      <c r="V90" s="1640"/>
      <c r="W90" s="1640"/>
      <c r="X90" s="1640"/>
      <c r="Y90" s="1640"/>
      <c r="Z90" s="1640"/>
      <c r="AA90" s="1640"/>
      <c r="AB90" s="1640"/>
    </row>
    <row r="91" spans="1:29">
      <c r="A91" s="1641"/>
      <c r="B91" s="1642"/>
      <c r="C91" s="1643"/>
      <c r="D91" s="1643"/>
      <c r="E91" s="1643"/>
      <c r="F91" s="1643"/>
      <c r="G91" s="1643"/>
      <c r="H91" s="1643"/>
      <c r="I91" s="1643"/>
      <c r="J91" s="1643"/>
      <c r="K91" s="1643"/>
      <c r="L91" s="1643"/>
      <c r="M91" s="1643"/>
      <c r="N91" s="1643"/>
      <c r="O91" s="1643"/>
      <c r="P91" s="1643"/>
      <c r="Q91" s="182"/>
      <c r="R91" s="182"/>
      <c r="S91" s="182"/>
      <c r="T91" s="182"/>
      <c r="U91" s="182"/>
      <c r="V91" s="182"/>
      <c r="W91" s="182"/>
      <c r="X91" s="182"/>
      <c r="Y91" s="182"/>
      <c r="Z91" s="182"/>
      <c r="AA91" s="182"/>
      <c r="AB91" s="182"/>
    </row>
    <row r="92" spans="1:29">
      <c r="A92" s="506"/>
      <c r="B92" s="506"/>
      <c r="C92" s="506"/>
      <c r="D92" s="506"/>
      <c r="E92" s="506"/>
      <c r="F92" s="506"/>
      <c r="G92" s="506"/>
      <c r="H92" s="506"/>
      <c r="I92" s="506"/>
      <c r="J92" s="506"/>
      <c r="K92" s="506"/>
      <c r="L92" s="506"/>
      <c r="M92" s="506"/>
      <c r="N92" s="506"/>
      <c r="O92" s="506"/>
      <c r="P92" s="506"/>
    </row>
    <row r="93" spans="1:29">
      <c r="A93" s="506"/>
      <c r="B93" s="506"/>
      <c r="C93" s="506"/>
      <c r="D93" s="506"/>
      <c r="E93" s="506"/>
      <c r="F93" s="506"/>
      <c r="G93" s="506"/>
      <c r="H93" s="506"/>
      <c r="I93" s="506"/>
      <c r="J93" s="506"/>
      <c r="K93" s="506"/>
      <c r="L93" s="506"/>
      <c r="M93" s="506"/>
      <c r="N93" s="506"/>
      <c r="O93" s="506"/>
      <c r="P93" s="506"/>
    </row>
    <row r="94" spans="1:29">
      <c r="A94" s="506"/>
      <c r="B94" s="506"/>
      <c r="C94" s="506"/>
      <c r="D94" s="506"/>
      <c r="E94" s="506"/>
      <c r="F94" s="506"/>
      <c r="G94" s="506"/>
      <c r="H94" s="506"/>
      <c r="I94" s="506"/>
      <c r="J94" s="506"/>
      <c r="K94" s="506"/>
      <c r="L94" s="506"/>
      <c r="M94" s="506"/>
      <c r="N94" s="506"/>
      <c r="O94" s="506"/>
      <c r="P94" s="506"/>
    </row>
    <row r="95" spans="1:29">
      <c r="A95" s="506"/>
      <c r="B95" s="506"/>
      <c r="C95" s="506"/>
      <c r="D95" s="506"/>
      <c r="E95" s="506"/>
      <c r="F95" s="506"/>
      <c r="G95" s="506"/>
      <c r="H95" s="506"/>
      <c r="I95" s="506"/>
      <c r="J95" s="506"/>
      <c r="K95" s="506"/>
      <c r="L95" s="506"/>
      <c r="M95" s="506"/>
      <c r="N95" s="506"/>
      <c r="O95" s="506"/>
      <c r="P95" s="506"/>
    </row>
  </sheetData>
  <mergeCells count="31">
    <mergeCell ref="A1:P1"/>
    <mergeCell ref="F4:P4"/>
    <mergeCell ref="B2:F2"/>
    <mergeCell ref="K2:L2"/>
    <mergeCell ref="A4:B8"/>
    <mergeCell ref="A11:B11"/>
    <mergeCell ref="A10:B10"/>
    <mergeCell ref="A9:B9"/>
    <mergeCell ref="C4:E4"/>
    <mergeCell ref="C5:E5"/>
    <mergeCell ref="A75:A78"/>
    <mergeCell ref="A80:A88"/>
    <mergeCell ref="A12:B12"/>
    <mergeCell ref="A13:A19"/>
    <mergeCell ref="A36:A44"/>
    <mergeCell ref="A45:A54"/>
    <mergeCell ref="A59:A62"/>
    <mergeCell ref="A71:A74"/>
    <mergeCell ref="A63:A70"/>
    <mergeCell ref="A27:A30"/>
    <mergeCell ref="A32:A35"/>
    <mergeCell ref="A55:A58"/>
    <mergeCell ref="A20:A22"/>
    <mergeCell ref="A23:A26"/>
    <mergeCell ref="AA4:AB4"/>
    <mergeCell ref="Q4:Z4"/>
    <mergeCell ref="Q5:R5"/>
    <mergeCell ref="S5:T5"/>
    <mergeCell ref="U5:V5"/>
    <mergeCell ref="W5:X5"/>
    <mergeCell ref="Y5:Z5"/>
  </mergeCells>
  <phoneticPr fontId="5"/>
  <printOptions horizontalCentered="1"/>
  <pageMargins left="0.59055118110236227" right="0.59055118110236227" top="0.59055118110236227" bottom="0.39370078740157483" header="0.51181102362204722" footer="0.31496062992125984"/>
  <pageSetup paperSize="9" scale="85" firstPageNumber="36" pageOrder="overThenDown" orientation="portrait" r:id="rId1"/>
  <headerFooter scaleWithDoc="0" alignWithMargins="0">
    <oddFooter>&amp;C-&amp;P -</oddFooter>
  </headerFooter>
  <rowBreaks count="1" manualBreakCount="1">
    <brk id="44" max="27" man="1"/>
  </rowBreaks>
  <colBreaks count="1" manualBreakCount="1">
    <brk id="16" max="89" man="1"/>
  </colBreaks>
  <ignoredErrors>
    <ignoredError sqref="C82:C86" numberStoredAsText="1"/>
    <ignoredError sqref="C10:AB11 C19:AB19 D18:X18 C13:AB17 D12:X12 D9:X9 Z18:AB18 Z12:AB12 Z9:AB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AA96"/>
  <sheetViews>
    <sheetView view="pageBreakPreview" zoomScale="85" zoomScaleNormal="75" zoomScaleSheetLayoutView="85" workbookViewId="0">
      <pane xSplit="2" ySplit="7" topLeftCell="C8" activePane="bottomRight" state="frozen"/>
      <selection activeCell="H31" sqref="H31:H33"/>
      <selection pane="topRight" activeCell="H31" sqref="H31:H33"/>
      <selection pane="bottomLeft" activeCell="H31" sqref="H31:H33"/>
      <selection pane="bottomRight" activeCell="P81" sqref="P81:U81"/>
    </sheetView>
  </sheetViews>
  <sheetFormatPr defaultColWidth="13.375" defaultRowHeight="17.25"/>
  <cols>
    <col min="1" max="1" width="4.5" style="280" bestFit="1" customWidth="1"/>
    <col min="2" max="2" width="10.5" style="280" bestFit="1" customWidth="1"/>
    <col min="3" max="3" width="8.875" style="280" bestFit="1" customWidth="1"/>
    <col min="4" max="4" width="8.875" style="136" customWidth="1"/>
    <col min="5" max="5" width="8.875" style="136" bestFit="1" customWidth="1"/>
    <col min="6" max="6" width="5.625" style="136" bestFit="1" customWidth="1"/>
    <col min="7" max="7" width="8.875" style="136" bestFit="1" customWidth="1"/>
    <col min="8" max="8" width="6.125" style="136" bestFit="1" customWidth="1"/>
    <col min="9" max="11" width="7.625" style="136" bestFit="1" customWidth="1"/>
    <col min="12" max="12" width="5.625" style="136" bestFit="1" customWidth="1"/>
    <col min="13" max="13" width="8.125" style="136" customWidth="1"/>
    <col min="14" max="14" width="6.125" style="136" bestFit="1" customWidth="1"/>
    <col min="15" max="15" width="5.625" style="136" bestFit="1" customWidth="1"/>
    <col min="16" max="16" width="5.625" style="451" bestFit="1" customWidth="1"/>
    <col min="17" max="17" width="11.25" style="181" customWidth="1"/>
    <col min="18" max="18" width="5.625" style="451" bestFit="1" customWidth="1"/>
    <col min="19" max="19" width="8.875" style="181" bestFit="1" customWidth="1"/>
    <col min="20" max="20" width="7" style="181" bestFit="1" customWidth="1"/>
    <col min="21" max="21" width="8.875" style="181" bestFit="1" customWidth="1"/>
    <col min="22" max="22" width="5.625" style="451" bestFit="1" customWidth="1"/>
    <col min="23" max="23" width="6.125" style="181" bestFit="1" customWidth="1"/>
    <col min="24" max="25" width="7.625" style="181" bestFit="1" customWidth="1"/>
    <col min="26" max="26" width="4.375" style="136" customWidth="1"/>
    <col min="27" max="16384" width="13.375" style="136"/>
  </cols>
  <sheetData>
    <row r="1" spans="1:26">
      <c r="A1" s="1810" t="s">
        <v>701</v>
      </c>
      <c r="B1" s="1810"/>
      <c r="C1" s="1810"/>
      <c r="D1" s="1810"/>
      <c r="E1" s="1810"/>
      <c r="F1" s="1810"/>
      <c r="G1" s="1810"/>
      <c r="H1" s="1810"/>
      <c r="I1" s="2057"/>
      <c r="J1" s="2057"/>
      <c r="K1" s="248"/>
      <c r="L1" s="248"/>
      <c r="M1" s="248"/>
      <c r="N1" s="248"/>
      <c r="O1" s="248"/>
      <c r="P1" s="416"/>
      <c r="Q1" s="195"/>
      <c r="R1" s="416"/>
      <c r="S1" s="195"/>
      <c r="T1" s="195"/>
      <c r="U1" s="195"/>
      <c r="V1" s="416"/>
      <c r="W1" s="195"/>
      <c r="X1" s="195"/>
      <c r="Y1" s="195"/>
    </row>
    <row r="2" spans="1:26" s="137" customFormat="1" ht="14.25" thickBot="1">
      <c r="A2" s="274"/>
      <c r="B2" s="274"/>
      <c r="C2" s="274"/>
      <c r="D2" s="134"/>
      <c r="E2" s="134"/>
      <c r="F2" s="134"/>
      <c r="G2" s="134"/>
      <c r="H2" s="134"/>
      <c r="I2" s="134"/>
      <c r="J2" s="134"/>
      <c r="K2" s="134"/>
      <c r="L2" s="134"/>
      <c r="M2" s="134"/>
      <c r="N2" s="134"/>
      <c r="O2" s="134"/>
      <c r="P2" s="417"/>
      <c r="Q2" s="203"/>
      <c r="R2" s="417"/>
      <c r="S2" s="203"/>
      <c r="T2" s="203"/>
      <c r="U2" s="203"/>
      <c r="V2" s="417"/>
      <c r="W2" s="203"/>
      <c r="X2" s="203"/>
      <c r="Y2" s="203"/>
    </row>
    <row r="3" spans="1:26" ht="16.5" customHeight="1">
      <c r="A3" s="1817" t="s">
        <v>87</v>
      </c>
      <c r="B3" s="2078"/>
      <c r="C3" s="418" t="s">
        <v>200</v>
      </c>
      <c r="D3" s="2058" t="s">
        <v>202</v>
      </c>
      <c r="E3" s="2059"/>
      <c r="F3" s="2059"/>
      <c r="G3" s="2059"/>
      <c r="H3" s="2059"/>
      <c r="I3" s="2059"/>
      <c r="J3" s="2060"/>
      <c r="K3" s="2072" t="s">
        <v>731</v>
      </c>
      <c r="L3" s="2070"/>
      <c r="M3" s="2068" t="s">
        <v>625</v>
      </c>
      <c r="N3" s="2069"/>
      <c r="O3" s="2070"/>
      <c r="P3" s="2062" t="s">
        <v>618</v>
      </c>
      <c r="Q3" s="2063"/>
      <c r="R3" s="2063"/>
      <c r="S3" s="2063"/>
      <c r="T3" s="2063"/>
      <c r="U3" s="2063"/>
      <c r="V3" s="2063"/>
      <c r="W3" s="2063"/>
      <c r="X3" s="2063"/>
      <c r="Y3" s="2064"/>
    </row>
    <row r="4" spans="1:26" ht="16.5" customHeight="1">
      <c r="A4" s="2079"/>
      <c r="B4" s="2080"/>
      <c r="C4" s="419" t="s">
        <v>60</v>
      </c>
      <c r="D4" s="420"/>
      <c r="E4" s="421"/>
      <c r="F4" s="422"/>
      <c r="G4" s="422"/>
      <c r="H4" s="422"/>
      <c r="I4" s="421"/>
      <c r="J4" s="422"/>
      <c r="K4" s="423"/>
      <c r="L4" s="535"/>
      <c r="M4" s="536"/>
      <c r="N4" s="424"/>
      <c r="O4" s="425"/>
      <c r="P4" s="2076" t="s">
        <v>619</v>
      </c>
      <c r="Q4" s="2077"/>
      <c r="R4" s="2065" t="s">
        <v>620</v>
      </c>
      <c r="S4" s="2066"/>
      <c r="T4" s="2066"/>
      <c r="U4" s="2067"/>
      <c r="V4" s="2065" t="s">
        <v>621</v>
      </c>
      <c r="W4" s="2066"/>
      <c r="X4" s="2066"/>
      <c r="Y4" s="2075"/>
    </row>
    <row r="5" spans="1:26" ht="16.5" customHeight="1">
      <c r="A5" s="2079"/>
      <c r="B5" s="2080"/>
      <c r="C5" s="419" t="s">
        <v>201</v>
      </c>
      <c r="D5" s="426" t="s">
        <v>26</v>
      </c>
      <c r="E5" s="426" t="s">
        <v>18</v>
      </c>
      <c r="F5" s="426" t="s">
        <v>240</v>
      </c>
      <c r="G5" s="426" t="s">
        <v>33</v>
      </c>
      <c r="H5" s="426" t="s">
        <v>241</v>
      </c>
      <c r="I5" s="426" t="s">
        <v>19</v>
      </c>
      <c r="J5" s="426" t="s">
        <v>32</v>
      </c>
      <c r="K5" s="427" t="s">
        <v>18</v>
      </c>
      <c r="L5" s="452" t="s">
        <v>626</v>
      </c>
      <c r="M5" s="453" t="s">
        <v>33</v>
      </c>
      <c r="N5" s="455" t="s">
        <v>627</v>
      </c>
      <c r="O5" s="428" t="s">
        <v>628</v>
      </c>
      <c r="P5" s="579" t="s">
        <v>622</v>
      </c>
      <c r="Q5" s="426" t="s">
        <v>29</v>
      </c>
      <c r="R5" s="484" t="s">
        <v>622</v>
      </c>
      <c r="S5" s="485" t="s">
        <v>623</v>
      </c>
      <c r="T5" s="486"/>
      <c r="U5" s="487"/>
      <c r="V5" s="484" t="s">
        <v>622</v>
      </c>
      <c r="W5" s="485" t="s">
        <v>623</v>
      </c>
      <c r="X5" s="486"/>
      <c r="Y5" s="488"/>
    </row>
    <row r="6" spans="1:26" ht="16.5" customHeight="1">
      <c r="A6" s="2079"/>
      <c r="B6" s="2080"/>
      <c r="C6" s="1635" t="s">
        <v>429</v>
      </c>
      <c r="D6" s="426"/>
      <c r="E6" s="426" t="s">
        <v>21</v>
      </c>
      <c r="F6" s="426" t="s">
        <v>434</v>
      </c>
      <c r="G6" s="426" t="s">
        <v>35</v>
      </c>
      <c r="H6" s="426" t="s">
        <v>242</v>
      </c>
      <c r="I6" s="426" t="s">
        <v>21</v>
      </c>
      <c r="J6" s="426" t="s">
        <v>34</v>
      </c>
      <c r="K6" s="427" t="s">
        <v>21</v>
      </c>
      <c r="L6" s="428" t="s">
        <v>629</v>
      </c>
      <c r="M6" s="520" t="s">
        <v>35</v>
      </c>
      <c r="N6" s="427" t="s">
        <v>630</v>
      </c>
      <c r="O6" s="428" t="s">
        <v>631</v>
      </c>
      <c r="P6" s="579" t="s">
        <v>624</v>
      </c>
      <c r="Q6" s="426" t="s">
        <v>26</v>
      </c>
      <c r="R6" s="489" t="s">
        <v>624</v>
      </c>
      <c r="S6" s="490" t="s">
        <v>194</v>
      </c>
      <c r="T6" s="491" t="s">
        <v>36</v>
      </c>
      <c r="U6" s="492" t="s">
        <v>37</v>
      </c>
      <c r="V6" s="489" t="s">
        <v>624</v>
      </c>
      <c r="W6" s="490" t="s">
        <v>194</v>
      </c>
      <c r="X6" s="493" t="s">
        <v>38</v>
      </c>
      <c r="Y6" s="494" t="s">
        <v>32</v>
      </c>
      <c r="Z6" s="135"/>
    </row>
    <row r="7" spans="1:26" ht="16.5" customHeight="1" thickBot="1">
      <c r="A7" s="2081"/>
      <c r="B7" s="2082"/>
      <c r="C7" s="429" t="s">
        <v>31</v>
      </c>
      <c r="D7" s="430" t="s">
        <v>31</v>
      </c>
      <c r="E7" s="430" t="s">
        <v>31</v>
      </c>
      <c r="F7" s="430" t="s">
        <v>31</v>
      </c>
      <c r="G7" s="430" t="s">
        <v>31</v>
      </c>
      <c r="H7" s="430" t="s">
        <v>31</v>
      </c>
      <c r="I7" s="430" t="s">
        <v>31</v>
      </c>
      <c r="J7" s="430" t="s">
        <v>31</v>
      </c>
      <c r="K7" s="431" t="s">
        <v>31</v>
      </c>
      <c r="L7" s="432" t="s">
        <v>31</v>
      </c>
      <c r="M7" s="454" t="s">
        <v>31</v>
      </c>
      <c r="N7" s="431" t="s">
        <v>31</v>
      </c>
      <c r="O7" s="432" t="s">
        <v>31</v>
      </c>
      <c r="P7" s="580"/>
      <c r="Q7" s="430" t="s">
        <v>31</v>
      </c>
      <c r="R7" s="495"/>
      <c r="S7" s="432" t="s">
        <v>31</v>
      </c>
      <c r="T7" s="432" t="s">
        <v>31</v>
      </c>
      <c r="U7" s="432" t="s">
        <v>31</v>
      </c>
      <c r="V7" s="496"/>
      <c r="W7" s="432" t="s">
        <v>31</v>
      </c>
      <c r="X7" s="432" t="s">
        <v>31</v>
      </c>
      <c r="Y7" s="534" t="s">
        <v>31</v>
      </c>
      <c r="Z7" s="135"/>
    </row>
    <row r="8" spans="1:26" s="194" customFormat="1" ht="16.5" customHeight="1" thickBot="1">
      <c r="A8" s="2079" t="s">
        <v>350</v>
      </c>
      <c r="B8" s="2080"/>
      <c r="C8" s="834">
        <f>SUM(C9:C11)</f>
        <v>1605.4499999999998</v>
      </c>
      <c r="D8" s="668">
        <f>SUM(D9:D11)</f>
        <v>1445.43</v>
      </c>
      <c r="E8" s="752">
        <f>SUM(E9:E11)</f>
        <v>1391.23</v>
      </c>
      <c r="F8" s="752">
        <f t="shared" ref="F8:Y8" si="0">SUM(F9:F11)</f>
        <v>7.8</v>
      </c>
      <c r="G8" s="668">
        <f>SUM(G9:G11)</f>
        <v>1349.33</v>
      </c>
      <c r="H8" s="752">
        <f t="shared" si="0"/>
        <v>10.9</v>
      </c>
      <c r="I8" s="668">
        <f t="shared" si="0"/>
        <v>37.9</v>
      </c>
      <c r="J8" s="752">
        <f t="shared" si="0"/>
        <v>0</v>
      </c>
      <c r="K8" s="835">
        <f>SUM(K9:K11)</f>
        <v>161.86000000000001</v>
      </c>
      <c r="L8" s="836">
        <f>SUM(L9:L11)</f>
        <v>7.2</v>
      </c>
      <c r="M8" s="836">
        <f>SUM(M9:M11)</f>
        <v>133.76</v>
      </c>
      <c r="N8" s="835">
        <f t="shared" si="0"/>
        <v>20.6</v>
      </c>
      <c r="O8" s="837">
        <f t="shared" si="0"/>
        <v>1</v>
      </c>
      <c r="P8" s="838">
        <f t="shared" si="0"/>
        <v>136</v>
      </c>
      <c r="Q8" s="839">
        <f>SUM(Q9:Q11)</f>
        <v>1311.34</v>
      </c>
      <c r="R8" s="840">
        <f t="shared" si="0"/>
        <v>181</v>
      </c>
      <c r="S8" s="839">
        <f>SUM(S9:S11)</f>
        <v>1370.25</v>
      </c>
      <c r="T8" s="758">
        <f>SUM(T9:T11)</f>
        <v>190.15</v>
      </c>
      <c r="U8" s="841">
        <f>SUM(U9:U11)</f>
        <v>1178.3</v>
      </c>
      <c r="V8" s="842">
        <f t="shared" si="0"/>
        <v>6</v>
      </c>
      <c r="W8" s="841">
        <f t="shared" si="0"/>
        <v>26.2</v>
      </c>
      <c r="X8" s="841">
        <f t="shared" si="0"/>
        <v>26.2</v>
      </c>
      <c r="Y8" s="843">
        <f t="shared" si="0"/>
        <v>0</v>
      </c>
      <c r="Z8" s="193"/>
    </row>
    <row r="9" spans="1:26" s="194" customFormat="1" ht="16.5" customHeight="1">
      <c r="A9" s="1699" t="s">
        <v>91</v>
      </c>
      <c r="B9" s="1700"/>
      <c r="C9" s="844">
        <f>SUM(C12:C14)</f>
        <v>552.52</v>
      </c>
      <c r="D9" s="615">
        <f t="shared" ref="D9:Y9" si="1">SUM(D12:D14)</f>
        <v>419.40000000000003</v>
      </c>
      <c r="E9" s="844">
        <f t="shared" si="1"/>
        <v>402.1</v>
      </c>
      <c r="F9" s="615">
        <f t="shared" si="1"/>
        <v>0</v>
      </c>
      <c r="G9" s="615">
        <f t="shared" si="1"/>
        <v>408.2</v>
      </c>
      <c r="H9" s="844">
        <f t="shared" si="1"/>
        <v>7.2</v>
      </c>
      <c r="I9" s="615">
        <f t="shared" si="1"/>
        <v>1</v>
      </c>
      <c r="J9" s="615">
        <f t="shared" si="1"/>
        <v>0</v>
      </c>
      <c r="K9" s="845">
        <f t="shared" si="1"/>
        <v>136.10000000000002</v>
      </c>
      <c r="L9" s="846">
        <f t="shared" si="1"/>
        <v>7.2</v>
      </c>
      <c r="M9" s="847">
        <f t="shared" si="1"/>
        <v>118</v>
      </c>
      <c r="N9" s="848">
        <f t="shared" si="1"/>
        <v>10.600000000000001</v>
      </c>
      <c r="O9" s="846">
        <f t="shared" si="1"/>
        <v>0</v>
      </c>
      <c r="P9" s="849">
        <f t="shared" si="1"/>
        <v>54</v>
      </c>
      <c r="Q9" s="850">
        <f t="shared" si="1"/>
        <v>435.11999999999995</v>
      </c>
      <c r="R9" s="851">
        <f t="shared" si="1"/>
        <v>78</v>
      </c>
      <c r="S9" s="850">
        <f t="shared" si="1"/>
        <v>460.79999999999995</v>
      </c>
      <c r="T9" s="852">
        <f t="shared" si="1"/>
        <v>35.300000000000004</v>
      </c>
      <c r="U9" s="852">
        <f t="shared" si="1"/>
        <v>423.7</v>
      </c>
      <c r="V9" s="853">
        <f t="shared" si="1"/>
        <v>2</v>
      </c>
      <c r="W9" s="852">
        <f t="shared" si="1"/>
        <v>1</v>
      </c>
      <c r="X9" s="852">
        <f t="shared" si="1"/>
        <v>1</v>
      </c>
      <c r="Y9" s="854">
        <f t="shared" si="1"/>
        <v>0</v>
      </c>
      <c r="Z9" s="193"/>
    </row>
    <row r="10" spans="1:26" s="194" customFormat="1" ht="16.5" customHeight="1">
      <c r="A10" s="1705" t="s">
        <v>351</v>
      </c>
      <c r="B10" s="1706"/>
      <c r="C10" s="855">
        <f>SUM(C15:C16)</f>
        <v>541.85</v>
      </c>
      <c r="D10" s="625">
        <f t="shared" ref="D10:Y10" si="2">SUM(D15:D16)</f>
        <v>541.85</v>
      </c>
      <c r="E10" s="855">
        <f t="shared" si="2"/>
        <v>541.85</v>
      </c>
      <c r="F10" s="855">
        <f t="shared" si="2"/>
        <v>7.5</v>
      </c>
      <c r="G10" s="625">
        <f t="shared" si="2"/>
        <v>530.65</v>
      </c>
      <c r="H10" s="855">
        <f t="shared" si="2"/>
        <v>3.7</v>
      </c>
      <c r="I10" s="856">
        <f t="shared" si="2"/>
        <v>0</v>
      </c>
      <c r="J10" s="856">
        <f t="shared" si="2"/>
        <v>0</v>
      </c>
      <c r="K10" s="857">
        <f t="shared" si="2"/>
        <v>0</v>
      </c>
      <c r="L10" s="858">
        <f t="shared" si="2"/>
        <v>0</v>
      </c>
      <c r="M10" s="859">
        <f t="shared" si="2"/>
        <v>0</v>
      </c>
      <c r="N10" s="860">
        <f t="shared" si="2"/>
        <v>0</v>
      </c>
      <c r="O10" s="858">
        <f t="shared" si="2"/>
        <v>0</v>
      </c>
      <c r="P10" s="861">
        <f t="shared" si="2"/>
        <v>40</v>
      </c>
      <c r="Q10" s="862">
        <f t="shared" si="2"/>
        <v>482.72</v>
      </c>
      <c r="R10" s="863">
        <f t="shared" si="2"/>
        <v>60</v>
      </c>
      <c r="S10" s="862">
        <f t="shared" si="2"/>
        <v>531.85</v>
      </c>
      <c r="T10" s="856">
        <f t="shared" si="2"/>
        <v>130.25</v>
      </c>
      <c r="U10" s="856">
        <f t="shared" si="2"/>
        <v>401.6</v>
      </c>
      <c r="V10" s="864">
        <f t="shared" si="2"/>
        <v>0</v>
      </c>
      <c r="W10" s="856">
        <f t="shared" si="2"/>
        <v>0</v>
      </c>
      <c r="X10" s="856">
        <f t="shared" si="2"/>
        <v>0</v>
      </c>
      <c r="Y10" s="865">
        <f t="shared" si="2"/>
        <v>0</v>
      </c>
      <c r="Z10" s="193"/>
    </row>
    <row r="11" spans="1:26" s="194" customFormat="1" ht="16.5" customHeight="1" thickBot="1">
      <c r="A11" s="1707" t="s">
        <v>94</v>
      </c>
      <c r="B11" s="1708"/>
      <c r="C11" s="866">
        <f>SUM(C17:C18)</f>
        <v>511.08</v>
      </c>
      <c r="D11" s="867">
        <f t="shared" ref="D11:Y11" si="3">SUM(D17:D18)</f>
        <v>484.18</v>
      </c>
      <c r="E11" s="866">
        <f t="shared" si="3"/>
        <v>447.28000000000003</v>
      </c>
      <c r="F11" s="866">
        <f t="shared" si="3"/>
        <v>0.3</v>
      </c>
      <c r="G11" s="866">
        <f t="shared" si="3"/>
        <v>410.48</v>
      </c>
      <c r="H11" s="866">
        <f t="shared" si="3"/>
        <v>0</v>
      </c>
      <c r="I11" s="866">
        <f t="shared" si="3"/>
        <v>36.9</v>
      </c>
      <c r="J11" s="866">
        <f t="shared" si="3"/>
        <v>0</v>
      </c>
      <c r="K11" s="868">
        <f t="shared" si="3"/>
        <v>25.759999999999998</v>
      </c>
      <c r="L11" s="869">
        <f t="shared" si="3"/>
        <v>0</v>
      </c>
      <c r="M11" s="859">
        <f t="shared" si="3"/>
        <v>15.760000000000002</v>
      </c>
      <c r="N11" s="868">
        <f t="shared" si="3"/>
        <v>10</v>
      </c>
      <c r="O11" s="869">
        <f t="shared" si="3"/>
        <v>1</v>
      </c>
      <c r="P11" s="870">
        <f t="shared" si="3"/>
        <v>42</v>
      </c>
      <c r="Q11" s="871">
        <f t="shared" si="3"/>
        <v>393.5</v>
      </c>
      <c r="R11" s="872">
        <f t="shared" si="3"/>
        <v>43</v>
      </c>
      <c r="S11" s="871">
        <f t="shared" si="3"/>
        <v>377.6</v>
      </c>
      <c r="T11" s="873">
        <f t="shared" si="3"/>
        <v>24.6</v>
      </c>
      <c r="U11" s="866">
        <f t="shared" si="3"/>
        <v>353</v>
      </c>
      <c r="V11" s="874">
        <f t="shared" si="3"/>
        <v>4</v>
      </c>
      <c r="W11" s="873">
        <f t="shared" si="3"/>
        <v>25.2</v>
      </c>
      <c r="X11" s="873">
        <f t="shared" si="3"/>
        <v>25.2</v>
      </c>
      <c r="Y11" s="875">
        <f t="shared" si="3"/>
        <v>0</v>
      </c>
      <c r="Z11" s="193"/>
    </row>
    <row r="12" spans="1:26" s="194" customFormat="1" ht="16.5" customHeight="1">
      <c r="A12" s="1830" t="s">
        <v>101</v>
      </c>
      <c r="B12" s="513" t="s">
        <v>352</v>
      </c>
      <c r="C12" s="844">
        <f>SUM(C21,C25,C29)</f>
        <v>99.1</v>
      </c>
      <c r="D12" s="615">
        <f t="shared" ref="D12:Y12" si="4">SUM(D21,D25,D29)</f>
        <v>92.1</v>
      </c>
      <c r="E12" s="844">
        <f t="shared" si="4"/>
        <v>75.8</v>
      </c>
      <c r="F12" s="852">
        <f t="shared" si="4"/>
        <v>0</v>
      </c>
      <c r="G12" s="615">
        <f t="shared" si="4"/>
        <v>89.1</v>
      </c>
      <c r="H12" s="844">
        <f t="shared" si="4"/>
        <v>0</v>
      </c>
      <c r="I12" s="615">
        <f t="shared" si="4"/>
        <v>0</v>
      </c>
      <c r="J12" s="852">
        <f t="shared" si="4"/>
        <v>0</v>
      </c>
      <c r="K12" s="845">
        <f t="shared" si="4"/>
        <v>9.9</v>
      </c>
      <c r="L12" s="876">
        <f t="shared" si="4"/>
        <v>0</v>
      </c>
      <c r="M12" s="847">
        <f t="shared" si="4"/>
        <v>9.9</v>
      </c>
      <c r="N12" s="845">
        <f t="shared" si="4"/>
        <v>0</v>
      </c>
      <c r="O12" s="846">
        <f t="shared" si="4"/>
        <v>0</v>
      </c>
      <c r="P12" s="849">
        <f t="shared" si="4"/>
        <v>10</v>
      </c>
      <c r="Q12" s="850">
        <f t="shared" si="4"/>
        <v>38.5</v>
      </c>
      <c r="R12" s="851">
        <f t="shared" si="4"/>
        <v>12</v>
      </c>
      <c r="S12" s="850">
        <f t="shared" si="4"/>
        <v>51.4</v>
      </c>
      <c r="T12" s="852">
        <f t="shared" si="4"/>
        <v>5.4</v>
      </c>
      <c r="U12" s="852">
        <f t="shared" si="4"/>
        <v>46</v>
      </c>
      <c r="V12" s="853">
        <f t="shared" si="4"/>
        <v>0</v>
      </c>
      <c r="W12" s="852">
        <f t="shared" si="4"/>
        <v>0</v>
      </c>
      <c r="X12" s="852">
        <f t="shared" si="4"/>
        <v>0</v>
      </c>
      <c r="Y12" s="877">
        <f t="shared" si="4"/>
        <v>0</v>
      </c>
      <c r="Z12" s="193"/>
    </row>
    <row r="13" spans="1:26" s="194" customFormat="1" ht="16.5" customHeight="1">
      <c r="A13" s="1831"/>
      <c r="B13" s="516" t="s">
        <v>353</v>
      </c>
      <c r="C13" s="855">
        <f>SUM(C30,C34,C43)</f>
        <v>258.71999999999997</v>
      </c>
      <c r="D13" s="625">
        <f t="shared" ref="D13:Y13" si="5">SUM(D30,D34,D43)</f>
        <v>224.5</v>
      </c>
      <c r="E13" s="855">
        <f t="shared" si="5"/>
        <v>224.20000000000002</v>
      </c>
      <c r="F13" s="855">
        <f>SUM(F30,F34,F43)</f>
        <v>0</v>
      </c>
      <c r="G13" s="625">
        <f t="shared" si="5"/>
        <v>224.20000000000002</v>
      </c>
      <c r="H13" s="855">
        <f t="shared" si="5"/>
        <v>0</v>
      </c>
      <c r="I13" s="855">
        <f t="shared" si="5"/>
        <v>0.3</v>
      </c>
      <c r="J13" s="855">
        <f t="shared" si="5"/>
        <v>0</v>
      </c>
      <c r="K13" s="857">
        <f t="shared" si="5"/>
        <v>34.300000000000004</v>
      </c>
      <c r="L13" s="878">
        <f t="shared" si="5"/>
        <v>7.2</v>
      </c>
      <c r="M13" s="859">
        <f t="shared" si="5"/>
        <v>21.6</v>
      </c>
      <c r="N13" s="857">
        <f t="shared" si="5"/>
        <v>5.2</v>
      </c>
      <c r="O13" s="878">
        <f t="shared" si="5"/>
        <v>0</v>
      </c>
      <c r="P13" s="861">
        <f t="shared" si="5"/>
        <v>29</v>
      </c>
      <c r="Q13" s="862">
        <f t="shared" si="5"/>
        <v>217.21999999999997</v>
      </c>
      <c r="R13" s="863">
        <f t="shared" si="5"/>
        <v>45</v>
      </c>
      <c r="S13" s="862">
        <f t="shared" si="5"/>
        <v>239.89999999999998</v>
      </c>
      <c r="T13" s="856">
        <f t="shared" si="5"/>
        <v>18.8</v>
      </c>
      <c r="U13" s="856">
        <f t="shared" si="5"/>
        <v>221.1</v>
      </c>
      <c r="V13" s="864">
        <f t="shared" si="5"/>
        <v>1</v>
      </c>
      <c r="W13" s="879">
        <f t="shared" si="5"/>
        <v>0.3</v>
      </c>
      <c r="X13" s="879">
        <f t="shared" si="5"/>
        <v>0.3</v>
      </c>
      <c r="Y13" s="880">
        <f t="shared" si="5"/>
        <v>0</v>
      </c>
      <c r="Z13" s="193"/>
    </row>
    <row r="14" spans="1:26" s="194" customFormat="1" ht="16.5" customHeight="1">
      <c r="A14" s="1831"/>
      <c r="B14" s="516" t="s">
        <v>354</v>
      </c>
      <c r="C14" s="855">
        <f t="shared" ref="C14:Y14" si="6">SUM(C54)</f>
        <v>194.7</v>
      </c>
      <c r="D14" s="625">
        <f t="shared" si="6"/>
        <v>102.8</v>
      </c>
      <c r="E14" s="855">
        <f t="shared" si="6"/>
        <v>102.1</v>
      </c>
      <c r="F14" s="856">
        <f t="shared" si="6"/>
        <v>0</v>
      </c>
      <c r="G14" s="625">
        <f t="shared" si="6"/>
        <v>94.899999999999991</v>
      </c>
      <c r="H14" s="856">
        <f t="shared" si="6"/>
        <v>7.2</v>
      </c>
      <c r="I14" s="856">
        <f t="shared" si="6"/>
        <v>0.7</v>
      </c>
      <c r="J14" s="856">
        <f t="shared" si="6"/>
        <v>0</v>
      </c>
      <c r="K14" s="857">
        <f t="shared" si="6"/>
        <v>91.9</v>
      </c>
      <c r="L14" s="858">
        <f t="shared" si="6"/>
        <v>0</v>
      </c>
      <c r="M14" s="859">
        <f t="shared" si="6"/>
        <v>86.5</v>
      </c>
      <c r="N14" s="857">
        <f t="shared" si="6"/>
        <v>5.4</v>
      </c>
      <c r="O14" s="858">
        <f t="shared" si="6"/>
        <v>0</v>
      </c>
      <c r="P14" s="861">
        <f t="shared" si="6"/>
        <v>15</v>
      </c>
      <c r="Q14" s="862">
        <f t="shared" si="6"/>
        <v>179.39999999999998</v>
      </c>
      <c r="R14" s="863">
        <f t="shared" si="6"/>
        <v>21</v>
      </c>
      <c r="S14" s="862">
        <f t="shared" si="6"/>
        <v>169.5</v>
      </c>
      <c r="T14" s="856">
        <f t="shared" si="6"/>
        <v>11.1</v>
      </c>
      <c r="U14" s="856">
        <f t="shared" si="6"/>
        <v>156.59999999999997</v>
      </c>
      <c r="V14" s="864">
        <f t="shared" si="6"/>
        <v>1</v>
      </c>
      <c r="W14" s="856">
        <f t="shared" si="6"/>
        <v>0.7</v>
      </c>
      <c r="X14" s="856">
        <f t="shared" si="6"/>
        <v>0.7</v>
      </c>
      <c r="Y14" s="865">
        <f t="shared" si="6"/>
        <v>0</v>
      </c>
      <c r="Z14" s="193"/>
    </row>
    <row r="15" spans="1:26" s="194" customFormat="1" ht="16.5" customHeight="1">
      <c r="A15" s="1831"/>
      <c r="B15" s="516" t="s">
        <v>351</v>
      </c>
      <c r="C15" s="855">
        <f>SUM(C58,C62,C70)</f>
        <v>530.25</v>
      </c>
      <c r="D15" s="625">
        <f t="shared" ref="D15:Y15" si="7">SUM(D58,D62,D70)</f>
        <v>530.25</v>
      </c>
      <c r="E15" s="855">
        <f t="shared" si="7"/>
        <v>530.25</v>
      </c>
      <c r="F15" s="855">
        <f t="shared" si="7"/>
        <v>7.5</v>
      </c>
      <c r="G15" s="625">
        <f t="shared" si="7"/>
        <v>519.04999999999995</v>
      </c>
      <c r="H15" s="855">
        <f t="shared" si="7"/>
        <v>3.7</v>
      </c>
      <c r="I15" s="855">
        <f t="shared" si="7"/>
        <v>0</v>
      </c>
      <c r="J15" s="856">
        <f t="shared" si="7"/>
        <v>0</v>
      </c>
      <c r="K15" s="857">
        <f t="shared" si="7"/>
        <v>0</v>
      </c>
      <c r="L15" s="878">
        <f t="shared" si="7"/>
        <v>0</v>
      </c>
      <c r="M15" s="881">
        <f t="shared" si="7"/>
        <v>0</v>
      </c>
      <c r="N15" s="857">
        <f t="shared" si="7"/>
        <v>0</v>
      </c>
      <c r="O15" s="878">
        <f t="shared" si="7"/>
        <v>0</v>
      </c>
      <c r="P15" s="861">
        <f t="shared" si="7"/>
        <v>36</v>
      </c>
      <c r="Q15" s="862">
        <f t="shared" si="7"/>
        <v>471.12</v>
      </c>
      <c r="R15" s="863">
        <f t="shared" si="7"/>
        <v>57</v>
      </c>
      <c r="S15" s="862">
        <f t="shared" si="7"/>
        <v>520.25</v>
      </c>
      <c r="T15" s="856">
        <f t="shared" si="7"/>
        <v>130.25</v>
      </c>
      <c r="U15" s="856">
        <f t="shared" si="7"/>
        <v>390</v>
      </c>
      <c r="V15" s="882">
        <f t="shared" si="7"/>
        <v>0</v>
      </c>
      <c r="W15" s="855">
        <f t="shared" si="7"/>
        <v>0</v>
      </c>
      <c r="X15" s="855">
        <f t="shared" si="7"/>
        <v>0</v>
      </c>
      <c r="Y15" s="880">
        <f t="shared" si="7"/>
        <v>0</v>
      </c>
      <c r="Z15" s="193"/>
    </row>
    <row r="16" spans="1:26" s="194" customFormat="1" ht="16.5" customHeight="1">
      <c r="A16" s="1831"/>
      <c r="B16" s="516" t="s">
        <v>99</v>
      </c>
      <c r="C16" s="855">
        <f>SUM(C74)</f>
        <v>11.6</v>
      </c>
      <c r="D16" s="625">
        <f>SUM(D74)</f>
        <v>11.6</v>
      </c>
      <c r="E16" s="855">
        <f>SUM(E74)</f>
        <v>11.6</v>
      </c>
      <c r="F16" s="855">
        <f t="shared" ref="F16:Y16" si="8">SUM(F74)</f>
        <v>0</v>
      </c>
      <c r="G16" s="855">
        <f t="shared" si="8"/>
        <v>11.6</v>
      </c>
      <c r="H16" s="855">
        <f t="shared" si="8"/>
        <v>0</v>
      </c>
      <c r="I16" s="855">
        <f t="shared" si="8"/>
        <v>0</v>
      </c>
      <c r="J16" s="855">
        <f t="shared" si="8"/>
        <v>0</v>
      </c>
      <c r="K16" s="855">
        <f t="shared" si="8"/>
        <v>0</v>
      </c>
      <c r="L16" s="878">
        <f t="shared" si="8"/>
        <v>0</v>
      </c>
      <c r="M16" s="859">
        <f t="shared" si="8"/>
        <v>0</v>
      </c>
      <c r="N16" s="857">
        <f t="shared" si="8"/>
        <v>0</v>
      </c>
      <c r="O16" s="878">
        <f t="shared" si="8"/>
        <v>0</v>
      </c>
      <c r="P16" s="861">
        <f t="shared" si="8"/>
        <v>4</v>
      </c>
      <c r="Q16" s="862">
        <f t="shared" si="8"/>
        <v>11.6</v>
      </c>
      <c r="R16" s="863">
        <f t="shared" si="8"/>
        <v>3</v>
      </c>
      <c r="S16" s="862">
        <f t="shared" si="8"/>
        <v>11.6</v>
      </c>
      <c r="T16" s="856">
        <f t="shared" si="8"/>
        <v>0</v>
      </c>
      <c r="U16" s="856">
        <f t="shared" si="8"/>
        <v>11.6</v>
      </c>
      <c r="V16" s="882">
        <f t="shared" si="8"/>
        <v>0</v>
      </c>
      <c r="W16" s="855">
        <f t="shared" si="8"/>
        <v>0</v>
      </c>
      <c r="X16" s="855">
        <f t="shared" si="8"/>
        <v>0</v>
      </c>
      <c r="Y16" s="880">
        <f t="shared" si="8"/>
        <v>0</v>
      </c>
      <c r="Z16" s="193"/>
    </row>
    <row r="17" spans="1:26" s="194" customFormat="1" ht="16.5" customHeight="1">
      <c r="A17" s="1831"/>
      <c r="B17" s="516" t="s">
        <v>355</v>
      </c>
      <c r="C17" s="855">
        <f>SUM(C79,C88)</f>
        <v>360.58</v>
      </c>
      <c r="D17" s="855">
        <f>SUM(D79,D88)</f>
        <v>348.48</v>
      </c>
      <c r="E17" s="855">
        <f t="shared" ref="E17:Y17" si="9">SUM(E79,E88)</f>
        <v>324.28000000000003</v>
      </c>
      <c r="F17" s="855">
        <f t="shared" si="9"/>
        <v>0.3</v>
      </c>
      <c r="G17" s="855">
        <f t="shared" si="9"/>
        <v>287.48</v>
      </c>
      <c r="H17" s="855">
        <f t="shared" si="9"/>
        <v>0</v>
      </c>
      <c r="I17" s="855">
        <f t="shared" si="9"/>
        <v>24.2</v>
      </c>
      <c r="J17" s="855">
        <f t="shared" si="9"/>
        <v>0</v>
      </c>
      <c r="K17" s="857">
        <f t="shared" si="9"/>
        <v>11.06</v>
      </c>
      <c r="L17" s="878">
        <f t="shared" si="9"/>
        <v>0</v>
      </c>
      <c r="M17" s="859">
        <f t="shared" si="9"/>
        <v>11.06</v>
      </c>
      <c r="N17" s="857">
        <f t="shared" si="9"/>
        <v>0</v>
      </c>
      <c r="O17" s="878">
        <f t="shared" si="9"/>
        <v>1</v>
      </c>
      <c r="P17" s="861">
        <f t="shared" si="9"/>
        <v>33</v>
      </c>
      <c r="Q17" s="862">
        <f t="shared" si="9"/>
        <v>255.8</v>
      </c>
      <c r="R17" s="863">
        <f t="shared" si="9"/>
        <v>33</v>
      </c>
      <c r="S17" s="862">
        <f t="shared" si="9"/>
        <v>254.60000000000002</v>
      </c>
      <c r="T17" s="856">
        <f t="shared" si="9"/>
        <v>4.5999999999999996</v>
      </c>
      <c r="U17" s="855">
        <f t="shared" si="9"/>
        <v>250.00000000000003</v>
      </c>
      <c r="V17" s="882">
        <f t="shared" si="9"/>
        <v>4</v>
      </c>
      <c r="W17" s="855">
        <f t="shared" si="9"/>
        <v>25.2</v>
      </c>
      <c r="X17" s="855">
        <f t="shared" si="9"/>
        <v>25.2</v>
      </c>
      <c r="Y17" s="880">
        <f t="shared" si="9"/>
        <v>0</v>
      </c>
      <c r="Z17" s="193"/>
    </row>
    <row r="18" spans="1:26" s="194" customFormat="1" ht="16.5" customHeight="1" thickBot="1">
      <c r="A18" s="1831"/>
      <c r="B18" s="517" t="s">
        <v>102</v>
      </c>
      <c r="C18" s="883">
        <f t="shared" ref="C18:Y18" si="10">SUM(C89)</f>
        <v>150.5</v>
      </c>
      <c r="D18" s="679">
        <f t="shared" si="10"/>
        <v>135.69999999999999</v>
      </c>
      <c r="E18" s="883">
        <f t="shared" si="10"/>
        <v>123</v>
      </c>
      <c r="F18" s="883">
        <f t="shared" si="10"/>
        <v>0</v>
      </c>
      <c r="G18" s="883">
        <f t="shared" si="10"/>
        <v>123</v>
      </c>
      <c r="H18" s="883">
        <f t="shared" si="10"/>
        <v>0</v>
      </c>
      <c r="I18" s="883">
        <f t="shared" si="10"/>
        <v>12.7</v>
      </c>
      <c r="J18" s="883">
        <f t="shared" si="10"/>
        <v>0</v>
      </c>
      <c r="K18" s="883">
        <f t="shared" si="10"/>
        <v>14.7</v>
      </c>
      <c r="L18" s="884">
        <f t="shared" si="10"/>
        <v>0</v>
      </c>
      <c r="M18" s="881">
        <f t="shared" si="10"/>
        <v>4.7</v>
      </c>
      <c r="N18" s="885">
        <f t="shared" si="10"/>
        <v>10</v>
      </c>
      <c r="O18" s="886">
        <f t="shared" si="10"/>
        <v>0</v>
      </c>
      <c r="P18" s="887">
        <f t="shared" si="10"/>
        <v>9</v>
      </c>
      <c r="Q18" s="888">
        <f t="shared" si="10"/>
        <v>137.69999999999999</v>
      </c>
      <c r="R18" s="889">
        <f t="shared" si="10"/>
        <v>10</v>
      </c>
      <c r="S18" s="883">
        <f t="shared" si="10"/>
        <v>123</v>
      </c>
      <c r="T18" s="883">
        <f t="shared" si="10"/>
        <v>20</v>
      </c>
      <c r="U18" s="883">
        <f t="shared" si="10"/>
        <v>103</v>
      </c>
      <c r="V18" s="889">
        <f t="shared" si="10"/>
        <v>0</v>
      </c>
      <c r="W18" s="883">
        <f t="shared" si="10"/>
        <v>0</v>
      </c>
      <c r="X18" s="883">
        <f t="shared" si="10"/>
        <v>0</v>
      </c>
      <c r="Y18" s="890">
        <f t="shared" si="10"/>
        <v>0</v>
      </c>
      <c r="Z18" s="193"/>
    </row>
    <row r="19" spans="1:26" ht="16.5" customHeight="1">
      <c r="A19" s="1686" t="s">
        <v>313</v>
      </c>
      <c r="B19" s="519" t="s">
        <v>326</v>
      </c>
      <c r="C19" s="582">
        <v>58.8</v>
      </c>
      <c r="D19" s="583">
        <v>52.8</v>
      </c>
      <c r="E19" s="583">
        <v>52.8</v>
      </c>
      <c r="F19" s="583"/>
      <c r="G19" s="583">
        <v>52.8</v>
      </c>
      <c r="H19" s="583"/>
      <c r="I19" s="583"/>
      <c r="J19" s="583"/>
      <c r="K19" s="584">
        <v>5.9</v>
      </c>
      <c r="L19" s="585"/>
      <c r="M19" s="586">
        <v>5.9</v>
      </c>
      <c r="N19" s="586"/>
      <c r="O19" s="587"/>
      <c r="P19" s="588">
        <v>2</v>
      </c>
      <c r="Q19" s="589">
        <v>23</v>
      </c>
      <c r="R19" s="590">
        <v>2</v>
      </c>
      <c r="S19" s="589">
        <v>25</v>
      </c>
      <c r="T19" s="591">
        <v>5.4</v>
      </c>
      <c r="U19" s="591">
        <v>19.600000000000001</v>
      </c>
      <c r="V19" s="590"/>
      <c r="W19" s="589"/>
      <c r="X19" s="591"/>
      <c r="Y19" s="592"/>
      <c r="Z19" s="433"/>
    </row>
    <row r="20" spans="1:26" ht="16.5" customHeight="1" thickBot="1">
      <c r="A20" s="1679"/>
      <c r="B20" s="515" t="s">
        <v>478</v>
      </c>
      <c r="C20" s="593">
        <v>2.2999999999999998</v>
      </c>
      <c r="D20" s="594">
        <v>2.2999999999999998</v>
      </c>
      <c r="E20" s="594">
        <v>2.2999999999999998</v>
      </c>
      <c r="F20" s="594"/>
      <c r="G20" s="594">
        <v>2.2999999999999998</v>
      </c>
      <c r="H20" s="594"/>
      <c r="I20" s="594"/>
      <c r="J20" s="594"/>
      <c r="K20" s="595"/>
      <c r="L20" s="596"/>
      <c r="M20" s="597"/>
      <c r="N20" s="597"/>
      <c r="O20" s="598"/>
      <c r="P20" s="599"/>
      <c r="Q20" s="600"/>
      <c r="R20" s="601"/>
      <c r="S20" s="600"/>
      <c r="T20" s="600"/>
      <c r="U20" s="600"/>
      <c r="V20" s="601"/>
      <c r="W20" s="600"/>
      <c r="X20" s="602"/>
      <c r="Y20" s="603"/>
      <c r="Z20" s="433"/>
    </row>
    <row r="21" spans="1:26" ht="16.5" customHeight="1" thickTop="1" thickBot="1">
      <c r="A21" s="1687"/>
      <c r="B21" s="434" t="s">
        <v>603</v>
      </c>
      <c r="C21" s="604">
        <f>SUM(C19:C20)</f>
        <v>61.099999999999994</v>
      </c>
      <c r="D21" s="605">
        <f t="shared" ref="D21:Y21" si="11">SUM(D19:D20)</f>
        <v>55.099999999999994</v>
      </c>
      <c r="E21" s="605">
        <f t="shared" si="11"/>
        <v>55.099999999999994</v>
      </c>
      <c r="F21" s="605">
        <f t="shared" si="11"/>
        <v>0</v>
      </c>
      <c r="G21" s="605">
        <f t="shared" si="11"/>
        <v>55.099999999999994</v>
      </c>
      <c r="H21" s="605">
        <f t="shared" si="11"/>
        <v>0</v>
      </c>
      <c r="I21" s="605">
        <f t="shared" si="11"/>
        <v>0</v>
      </c>
      <c r="J21" s="605">
        <f t="shared" si="11"/>
        <v>0</v>
      </c>
      <c r="K21" s="605">
        <f t="shared" si="11"/>
        <v>5.9</v>
      </c>
      <c r="L21" s="606">
        <f t="shared" si="11"/>
        <v>0</v>
      </c>
      <c r="M21" s="607">
        <f t="shared" si="11"/>
        <v>5.9</v>
      </c>
      <c r="N21" s="607">
        <f t="shared" si="11"/>
        <v>0</v>
      </c>
      <c r="O21" s="608">
        <f t="shared" si="11"/>
        <v>0</v>
      </c>
      <c r="P21" s="609">
        <f t="shared" si="11"/>
        <v>2</v>
      </c>
      <c r="Q21" s="610">
        <f t="shared" si="11"/>
        <v>23</v>
      </c>
      <c r="R21" s="611">
        <f t="shared" si="11"/>
        <v>2</v>
      </c>
      <c r="S21" s="610">
        <f t="shared" si="11"/>
        <v>25</v>
      </c>
      <c r="T21" s="610">
        <f t="shared" si="11"/>
        <v>5.4</v>
      </c>
      <c r="U21" s="610">
        <f t="shared" si="11"/>
        <v>19.600000000000001</v>
      </c>
      <c r="V21" s="612">
        <f t="shared" si="11"/>
        <v>0</v>
      </c>
      <c r="W21" s="610">
        <f t="shared" si="11"/>
        <v>0</v>
      </c>
      <c r="X21" s="613">
        <f t="shared" si="11"/>
        <v>0</v>
      </c>
      <c r="Y21" s="614">
        <f t="shared" si="11"/>
        <v>0</v>
      </c>
      <c r="Z21" s="135"/>
    </row>
    <row r="22" spans="1:26" ht="16.5" customHeight="1">
      <c r="A22" s="1831" t="s">
        <v>411</v>
      </c>
      <c r="B22" s="435" t="s">
        <v>268</v>
      </c>
      <c r="C22" s="615">
        <v>13.3</v>
      </c>
      <c r="D22" s="616">
        <v>13.3</v>
      </c>
      <c r="E22" s="616">
        <v>10.3</v>
      </c>
      <c r="F22" s="616">
        <v>0</v>
      </c>
      <c r="G22" s="616">
        <v>10.3</v>
      </c>
      <c r="H22" s="616">
        <v>0</v>
      </c>
      <c r="I22" s="616">
        <v>0</v>
      </c>
      <c r="J22" s="616">
        <v>0</v>
      </c>
      <c r="K22" s="616">
        <v>3</v>
      </c>
      <c r="L22" s="617">
        <v>0</v>
      </c>
      <c r="M22" s="618">
        <v>3</v>
      </c>
      <c r="N22" s="618">
        <v>0</v>
      </c>
      <c r="O22" s="619">
        <v>0</v>
      </c>
      <c r="P22" s="620">
        <v>0</v>
      </c>
      <c r="Q22" s="621">
        <v>0</v>
      </c>
      <c r="R22" s="622">
        <v>1</v>
      </c>
      <c r="S22" s="621">
        <v>2.9</v>
      </c>
      <c r="T22" s="623">
        <v>0</v>
      </c>
      <c r="U22" s="623">
        <v>2.9</v>
      </c>
      <c r="V22" s="622">
        <v>0</v>
      </c>
      <c r="W22" s="621">
        <v>0</v>
      </c>
      <c r="X22" s="623">
        <v>0</v>
      </c>
      <c r="Y22" s="624">
        <v>0</v>
      </c>
      <c r="Z22" s="135"/>
    </row>
    <row r="23" spans="1:26" ht="16.5" customHeight="1">
      <c r="A23" s="1831"/>
      <c r="B23" s="179" t="s">
        <v>578</v>
      </c>
      <c r="C23" s="625">
        <v>5.3</v>
      </c>
      <c r="D23" s="626">
        <v>5.3</v>
      </c>
      <c r="E23" s="626">
        <v>5.3</v>
      </c>
      <c r="F23" s="626">
        <v>0</v>
      </c>
      <c r="G23" s="626">
        <v>5.3</v>
      </c>
      <c r="H23" s="626">
        <v>0</v>
      </c>
      <c r="I23" s="626">
        <v>0</v>
      </c>
      <c r="J23" s="626">
        <v>0</v>
      </c>
      <c r="K23" s="626">
        <v>0</v>
      </c>
      <c r="L23" s="627">
        <v>0</v>
      </c>
      <c r="M23" s="597">
        <v>0</v>
      </c>
      <c r="N23" s="597">
        <v>0</v>
      </c>
      <c r="O23" s="628">
        <v>0</v>
      </c>
      <c r="P23" s="629">
        <v>1</v>
      </c>
      <c r="Q23" s="630">
        <v>5</v>
      </c>
      <c r="R23" s="631">
        <v>1</v>
      </c>
      <c r="S23" s="630">
        <v>5</v>
      </c>
      <c r="T23" s="630">
        <v>0</v>
      </c>
      <c r="U23" s="630">
        <v>5</v>
      </c>
      <c r="V23" s="631">
        <v>0</v>
      </c>
      <c r="W23" s="630">
        <v>0</v>
      </c>
      <c r="X23" s="632">
        <v>0</v>
      </c>
      <c r="Y23" s="633">
        <v>0</v>
      </c>
      <c r="Z23" s="135"/>
    </row>
    <row r="24" spans="1:26" ht="16.5" customHeight="1" thickBot="1">
      <c r="A24" s="1831"/>
      <c r="B24" s="436" t="s">
        <v>579</v>
      </c>
      <c r="C24" s="634">
        <v>5.0999999999999996</v>
      </c>
      <c r="D24" s="635">
        <v>5.0999999999999996</v>
      </c>
      <c r="E24" s="635">
        <v>5.0999999999999996</v>
      </c>
      <c r="F24" s="635">
        <v>0</v>
      </c>
      <c r="G24" s="635">
        <v>5.0999999999999996</v>
      </c>
      <c r="H24" s="635">
        <v>0</v>
      </c>
      <c r="I24" s="635">
        <v>0</v>
      </c>
      <c r="J24" s="635">
        <v>0</v>
      </c>
      <c r="K24" s="635">
        <v>0</v>
      </c>
      <c r="L24" s="636">
        <v>0</v>
      </c>
      <c r="M24" s="637">
        <v>0</v>
      </c>
      <c r="N24" s="638">
        <v>0</v>
      </c>
      <c r="O24" s="639">
        <v>0</v>
      </c>
      <c r="P24" s="640">
        <v>3</v>
      </c>
      <c r="Q24" s="641">
        <v>5</v>
      </c>
      <c r="R24" s="642">
        <v>2</v>
      </c>
      <c r="S24" s="641">
        <v>5</v>
      </c>
      <c r="T24" s="641">
        <v>0</v>
      </c>
      <c r="U24" s="641">
        <v>5</v>
      </c>
      <c r="V24" s="642">
        <v>0</v>
      </c>
      <c r="W24" s="641">
        <v>0</v>
      </c>
      <c r="X24" s="643">
        <v>0</v>
      </c>
      <c r="Y24" s="644">
        <v>0</v>
      </c>
      <c r="Z24" s="135"/>
    </row>
    <row r="25" spans="1:26" ht="16.5" customHeight="1" thickTop="1" thickBot="1">
      <c r="A25" s="1832"/>
      <c r="B25" s="437" t="s">
        <v>603</v>
      </c>
      <c r="C25" s="645">
        <f t="shared" ref="C25:Y25" si="12">SUM(C22:C24)</f>
        <v>23.700000000000003</v>
      </c>
      <c r="D25" s="646">
        <f t="shared" si="12"/>
        <v>23.700000000000003</v>
      </c>
      <c r="E25" s="646">
        <f t="shared" si="12"/>
        <v>20.700000000000003</v>
      </c>
      <c r="F25" s="645">
        <f t="shared" si="12"/>
        <v>0</v>
      </c>
      <c r="G25" s="646">
        <f t="shared" si="12"/>
        <v>20.700000000000003</v>
      </c>
      <c r="H25" s="645">
        <f t="shared" si="12"/>
        <v>0</v>
      </c>
      <c r="I25" s="645">
        <f t="shared" si="12"/>
        <v>0</v>
      </c>
      <c r="J25" s="645">
        <f t="shared" si="12"/>
        <v>0</v>
      </c>
      <c r="K25" s="645">
        <f t="shared" si="12"/>
        <v>3</v>
      </c>
      <c r="L25" s="647">
        <f t="shared" si="12"/>
        <v>0</v>
      </c>
      <c r="M25" s="648">
        <f t="shared" si="12"/>
        <v>3</v>
      </c>
      <c r="N25" s="649">
        <f t="shared" si="12"/>
        <v>0</v>
      </c>
      <c r="O25" s="647">
        <f t="shared" si="12"/>
        <v>0</v>
      </c>
      <c r="P25" s="650">
        <f t="shared" si="12"/>
        <v>4</v>
      </c>
      <c r="Q25" s="645">
        <f t="shared" si="12"/>
        <v>10</v>
      </c>
      <c r="R25" s="651">
        <f t="shared" si="12"/>
        <v>4</v>
      </c>
      <c r="S25" s="645">
        <f t="shared" si="12"/>
        <v>12.9</v>
      </c>
      <c r="T25" s="645">
        <f t="shared" si="12"/>
        <v>0</v>
      </c>
      <c r="U25" s="645">
        <f t="shared" si="12"/>
        <v>12.9</v>
      </c>
      <c r="V25" s="651">
        <f t="shared" si="12"/>
        <v>0</v>
      </c>
      <c r="W25" s="645">
        <f t="shared" si="12"/>
        <v>0</v>
      </c>
      <c r="X25" s="645">
        <f t="shared" si="12"/>
        <v>0</v>
      </c>
      <c r="Y25" s="652">
        <f t="shared" si="12"/>
        <v>0</v>
      </c>
      <c r="Z25" s="135"/>
    </row>
    <row r="26" spans="1:26" ht="16.5" customHeight="1">
      <c r="A26" s="1830" t="s">
        <v>396</v>
      </c>
      <c r="B26" s="179" t="s">
        <v>421</v>
      </c>
      <c r="C26" s="615">
        <v>0.8</v>
      </c>
      <c r="D26" s="616">
        <v>0.8</v>
      </c>
      <c r="E26" s="616"/>
      <c r="F26" s="616">
        <v>0</v>
      </c>
      <c r="G26" s="616">
        <v>0.8</v>
      </c>
      <c r="H26" s="616">
        <v>0</v>
      </c>
      <c r="I26" s="616">
        <v>0</v>
      </c>
      <c r="J26" s="616">
        <v>0</v>
      </c>
      <c r="K26" s="616">
        <v>0</v>
      </c>
      <c r="L26" s="617"/>
      <c r="M26" s="618"/>
      <c r="N26" s="618"/>
      <c r="O26" s="619"/>
      <c r="P26" s="620"/>
      <c r="Q26" s="621"/>
      <c r="R26" s="622"/>
      <c r="S26" s="621"/>
      <c r="T26" s="623"/>
      <c r="U26" s="623"/>
      <c r="V26" s="622"/>
      <c r="W26" s="621"/>
      <c r="X26" s="623"/>
      <c r="Y26" s="624"/>
      <c r="Z26" s="135"/>
    </row>
    <row r="27" spans="1:26" ht="16.5" customHeight="1">
      <c r="A27" s="1831"/>
      <c r="B27" s="179" t="s">
        <v>281</v>
      </c>
      <c r="C27" s="653">
        <v>8</v>
      </c>
      <c r="D27" s="654">
        <v>7</v>
      </c>
      <c r="E27" s="654"/>
      <c r="F27" s="626">
        <v>0</v>
      </c>
      <c r="G27" s="626">
        <v>7</v>
      </c>
      <c r="H27" s="626">
        <v>0</v>
      </c>
      <c r="I27" s="626">
        <v>0</v>
      </c>
      <c r="J27" s="626">
        <v>0</v>
      </c>
      <c r="K27" s="626">
        <v>1</v>
      </c>
      <c r="L27" s="627"/>
      <c r="M27" s="638">
        <v>1</v>
      </c>
      <c r="N27" s="638"/>
      <c r="O27" s="628"/>
      <c r="P27" s="629"/>
      <c r="Q27" s="630"/>
      <c r="R27" s="631">
        <v>2</v>
      </c>
      <c r="S27" s="630">
        <v>8</v>
      </c>
      <c r="T27" s="630"/>
      <c r="U27" s="630">
        <v>8</v>
      </c>
      <c r="V27" s="631"/>
      <c r="W27" s="630"/>
      <c r="X27" s="632"/>
      <c r="Y27" s="633"/>
      <c r="Z27" s="135"/>
    </row>
    <row r="28" spans="1:26" ht="16.5" customHeight="1" thickBot="1">
      <c r="A28" s="1831"/>
      <c r="B28" s="436" t="s">
        <v>284</v>
      </c>
      <c r="C28" s="655">
        <v>5.5</v>
      </c>
      <c r="D28" s="656">
        <v>5.5</v>
      </c>
      <c r="E28" s="656"/>
      <c r="F28" s="626">
        <v>0</v>
      </c>
      <c r="G28" s="626">
        <v>5.5</v>
      </c>
      <c r="H28" s="626">
        <v>0</v>
      </c>
      <c r="I28" s="626">
        <v>0</v>
      </c>
      <c r="J28" s="626">
        <v>0</v>
      </c>
      <c r="K28" s="626">
        <v>0</v>
      </c>
      <c r="L28" s="627"/>
      <c r="M28" s="657"/>
      <c r="N28" s="658"/>
      <c r="O28" s="627"/>
      <c r="P28" s="629">
        <v>4</v>
      </c>
      <c r="Q28" s="630">
        <v>5.5</v>
      </c>
      <c r="R28" s="631">
        <v>4</v>
      </c>
      <c r="S28" s="630">
        <v>5.5</v>
      </c>
      <c r="T28" s="630"/>
      <c r="U28" s="630">
        <v>5.5</v>
      </c>
      <c r="V28" s="631"/>
      <c r="W28" s="630"/>
      <c r="X28" s="632"/>
      <c r="Y28" s="633"/>
      <c r="Z28" s="135"/>
    </row>
    <row r="29" spans="1:26" ht="16.5" customHeight="1" thickTop="1" thickBot="1">
      <c r="A29" s="1832"/>
      <c r="B29" s="414" t="s">
        <v>603</v>
      </c>
      <c r="C29" s="659">
        <f t="shared" ref="C29:Y29" si="13">SUM(C26:C28)</f>
        <v>14.3</v>
      </c>
      <c r="D29" s="660">
        <f t="shared" si="13"/>
        <v>13.3</v>
      </c>
      <c r="E29" s="660">
        <f t="shared" si="13"/>
        <v>0</v>
      </c>
      <c r="F29" s="660">
        <f t="shared" si="13"/>
        <v>0</v>
      </c>
      <c r="G29" s="660">
        <f t="shared" si="13"/>
        <v>13.3</v>
      </c>
      <c r="H29" s="660">
        <f t="shared" si="13"/>
        <v>0</v>
      </c>
      <c r="I29" s="660">
        <f t="shared" si="13"/>
        <v>0</v>
      </c>
      <c r="J29" s="660">
        <f t="shared" si="13"/>
        <v>0</v>
      </c>
      <c r="K29" s="660">
        <f t="shared" si="13"/>
        <v>1</v>
      </c>
      <c r="L29" s="661">
        <f t="shared" si="13"/>
        <v>0</v>
      </c>
      <c r="M29" s="662">
        <f t="shared" si="13"/>
        <v>1</v>
      </c>
      <c r="N29" s="663">
        <f t="shared" si="13"/>
        <v>0</v>
      </c>
      <c r="O29" s="661">
        <f t="shared" si="13"/>
        <v>0</v>
      </c>
      <c r="P29" s="664">
        <f t="shared" si="13"/>
        <v>4</v>
      </c>
      <c r="Q29" s="660">
        <f t="shared" si="13"/>
        <v>5.5</v>
      </c>
      <c r="R29" s="665">
        <f t="shared" si="13"/>
        <v>6</v>
      </c>
      <c r="S29" s="660">
        <f t="shared" si="13"/>
        <v>13.5</v>
      </c>
      <c r="T29" s="660">
        <f t="shared" si="13"/>
        <v>0</v>
      </c>
      <c r="U29" s="666">
        <f t="shared" si="13"/>
        <v>13.5</v>
      </c>
      <c r="V29" s="665">
        <f t="shared" si="13"/>
        <v>0</v>
      </c>
      <c r="W29" s="660">
        <f t="shared" si="13"/>
        <v>0</v>
      </c>
      <c r="X29" s="660">
        <f t="shared" si="13"/>
        <v>0</v>
      </c>
      <c r="Y29" s="667">
        <f t="shared" si="13"/>
        <v>0</v>
      </c>
      <c r="Z29" s="135"/>
    </row>
    <row r="30" spans="1:26" ht="16.5" customHeight="1" thickBot="1">
      <c r="A30" s="438" t="s">
        <v>142</v>
      </c>
      <c r="B30" s="439" t="s">
        <v>256</v>
      </c>
      <c r="C30" s="668">
        <v>111.8</v>
      </c>
      <c r="D30" s="669">
        <v>111.5</v>
      </c>
      <c r="E30" s="669">
        <v>111.2</v>
      </c>
      <c r="F30" s="669">
        <v>0</v>
      </c>
      <c r="G30" s="669">
        <v>111.2</v>
      </c>
      <c r="H30" s="669">
        <v>0</v>
      </c>
      <c r="I30" s="669">
        <v>0.3</v>
      </c>
      <c r="J30" s="669">
        <v>0</v>
      </c>
      <c r="K30" s="669">
        <v>0.3</v>
      </c>
      <c r="L30" s="670">
        <v>0</v>
      </c>
      <c r="M30" s="657">
        <v>0</v>
      </c>
      <c r="N30" s="658">
        <v>0</v>
      </c>
      <c r="O30" s="671">
        <v>0</v>
      </c>
      <c r="P30" s="672">
        <v>22</v>
      </c>
      <c r="Q30" s="673">
        <v>77.5</v>
      </c>
      <c r="R30" s="674">
        <v>27</v>
      </c>
      <c r="S30" s="673">
        <v>111.5</v>
      </c>
      <c r="T30" s="675">
        <v>3.9</v>
      </c>
      <c r="U30" s="675">
        <v>107.6</v>
      </c>
      <c r="V30" s="674">
        <v>1</v>
      </c>
      <c r="W30" s="673">
        <v>0.3</v>
      </c>
      <c r="X30" s="675">
        <v>0.3</v>
      </c>
      <c r="Y30" s="676">
        <v>0</v>
      </c>
      <c r="Z30" s="135"/>
    </row>
    <row r="31" spans="1:26" ht="16.5" customHeight="1">
      <c r="A31" s="1830" t="s">
        <v>442</v>
      </c>
      <c r="B31" s="435" t="s">
        <v>243</v>
      </c>
      <c r="C31" s="653">
        <v>15.36</v>
      </c>
      <c r="D31" s="654">
        <v>1.9</v>
      </c>
      <c r="E31" s="654">
        <v>1.9</v>
      </c>
      <c r="F31" s="616">
        <v>0</v>
      </c>
      <c r="G31" s="616">
        <v>1.9</v>
      </c>
      <c r="H31" s="616">
        <v>0</v>
      </c>
      <c r="I31" s="616">
        <v>0</v>
      </c>
      <c r="J31" s="616">
        <v>0</v>
      </c>
      <c r="K31" s="616">
        <v>13.4</v>
      </c>
      <c r="L31" s="617">
        <v>0</v>
      </c>
      <c r="M31" s="618">
        <v>13.4</v>
      </c>
      <c r="N31" s="677">
        <v>0</v>
      </c>
      <c r="O31" s="617">
        <v>0</v>
      </c>
      <c r="P31" s="620">
        <v>2</v>
      </c>
      <c r="Q31" s="621">
        <v>15.36</v>
      </c>
      <c r="R31" s="622">
        <v>2</v>
      </c>
      <c r="S31" s="621">
        <v>9.1999999999999993</v>
      </c>
      <c r="T31" s="623">
        <v>0</v>
      </c>
      <c r="U31" s="623">
        <v>9.1999999999999993</v>
      </c>
      <c r="V31" s="622">
        <v>0</v>
      </c>
      <c r="W31" s="621">
        <v>0</v>
      </c>
      <c r="X31" s="623">
        <v>0</v>
      </c>
      <c r="Y31" s="624">
        <v>0</v>
      </c>
      <c r="Z31" s="135"/>
    </row>
    <row r="32" spans="1:26" ht="16.5" customHeight="1">
      <c r="A32" s="1831"/>
      <c r="B32" s="179" t="s">
        <v>244</v>
      </c>
      <c r="C32" s="625">
        <v>0</v>
      </c>
      <c r="D32" s="626">
        <v>0</v>
      </c>
      <c r="E32" s="626">
        <v>0</v>
      </c>
      <c r="F32" s="626">
        <v>0</v>
      </c>
      <c r="G32" s="626">
        <v>0</v>
      </c>
      <c r="H32" s="626">
        <v>0</v>
      </c>
      <c r="I32" s="626">
        <v>0</v>
      </c>
      <c r="J32" s="626">
        <v>0</v>
      </c>
      <c r="K32" s="626">
        <v>0</v>
      </c>
      <c r="L32" s="627">
        <v>0</v>
      </c>
      <c r="M32" s="597">
        <v>0</v>
      </c>
      <c r="N32" s="678">
        <v>0</v>
      </c>
      <c r="O32" s="627">
        <v>0</v>
      </c>
      <c r="P32" s="629">
        <v>0</v>
      </c>
      <c r="Q32" s="630">
        <v>0</v>
      </c>
      <c r="R32" s="631">
        <v>0</v>
      </c>
      <c r="S32" s="630">
        <v>0</v>
      </c>
      <c r="T32" s="630">
        <v>0</v>
      </c>
      <c r="U32" s="630">
        <v>0</v>
      </c>
      <c r="V32" s="631">
        <v>0</v>
      </c>
      <c r="W32" s="630">
        <v>0</v>
      </c>
      <c r="X32" s="632">
        <v>0</v>
      </c>
      <c r="Y32" s="633">
        <v>0</v>
      </c>
      <c r="Z32" s="135"/>
    </row>
    <row r="33" spans="1:26" ht="16.5" customHeight="1" thickBot="1">
      <c r="A33" s="1831"/>
      <c r="B33" s="180" t="s">
        <v>245</v>
      </c>
      <c r="C33" s="679">
        <v>5.16</v>
      </c>
      <c r="D33" s="680">
        <v>0</v>
      </c>
      <c r="E33" s="680">
        <v>0</v>
      </c>
      <c r="F33" s="626">
        <v>0</v>
      </c>
      <c r="G33" s="626">
        <v>0</v>
      </c>
      <c r="H33" s="626">
        <v>0</v>
      </c>
      <c r="I33" s="626">
        <v>0</v>
      </c>
      <c r="J33" s="626">
        <v>0</v>
      </c>
      <c r="K33" s="626">
        <v>5.2</v>
      </c>
      <c r="L33" s="627">
        <v>0</v>
      </c>
      <c r="M33" s="597">
        <v>0</v>
      </c>
      <c r="N33" s="678">
        <v>5.2</v>
      </c>
      <c r="O33" s="627">
        <v>0</v>
      </c>
      <c r="P33" s="629">
        <v>1</v>
      </c>
      <c r="Q33" s="630">
        <v>5.16</v>
      </c>
      <c r="R33" s="631">
        <v>0</v>
      </c>
      <c r="S33" s="630">
        <v>0</v>
      </c>
      <c r="T33" s="630">
        <v>0</v>
      </c>
      <c r="U33" s="630">
        <v>0</v>
      </c>
      <c r="V33" s="631">
        <v>0</v>
      </c>
      <c r="W33" s="630">
        <v>0</v>
      </c>
      <c r="X33" s="632">
        <v>0</v>
      </c>
      <c r="Y33" s="633">
        <v>0</v>
      </c>
      <c r="Z33" s="135"/>
    </row>
    <row r="34" spans="1:26" ht="16.5" customHeight="1" thickTop="1" thickBot="1">
      <c r="A34" s="1832"/>
      <c r="B34" s="414" t="s">
        <v>603</v>
      </c>
      <c r="C34" s="659">
        <f t="shared" ref="C34:Y34" si="14">SUM(C31:C33)</f>
        <v>20.52</v>
      </c>
      <c r="D34" s="660">
        <f t="shared" si="14"/>
        <v>1.9</v>
      </c>
      <c r="E34" s="660">
        <f t="shared" si="14"/>
        <v>1.9</v>
      </c>
      <c r="F34" s="659">
        <f t="shared" si="14"/>
        <v>0</v>
      </c>
      <c r="G34" s="660">
        <f t="shared" si="14"/>
        <v>1.9</v>
      </c>
      <c r="H34" s="660">
        <f t="shared" si="14"/>
        <v>0</v>
      </c>
      <c r="I34" s="659">
        <f t="shared" si="14"/>
        <v>0</v>
      </c>
      <c r="J34" s="659">
        <f t="shared" si="14"/>
        <v>0</v>
      </c>
      <c r="K34" s="660">
        <f t="shared" si="14"/>
        <v>18.600000000000001</v>
      </c>
      <c r="L34" s="661">
        <f t="shared" si="14"/>
        <v>0</v>
      </c>
      <c r="M34" s="662">
        <f t="shared" si="14"/>
        <v>13.4</v>
      </c>
      <c r="N34" s="663">
        <f t="shared" si="14"/>
        <v>5.2</v>
      </c>
      <c r="O34" s="661">
        <f t="shared" si="14"/>
        <v>0</v>
      </c>
      <c r="P34" s="681">
        <f t="shared" si="14"/>
        <v>3</v>
      </c>
      <c r="Q34" s="666">
        <f t="shared" si="14"/>
        <v>20.52</v>
      </c>
      <c r="R34" s="682">
        <f t="shared" si="14"/>
        <v>2</v>
      </c>
      <c r="S34" s="659">
        <f t="shared" si="14"/>
        <v>9.1999999999999993</v>
      </c>
      <c r="T34" s="659">
        <f t="shared" si="14"/>
        <v>0</v>
      </c>
      <c r="U34" s="659">
        <f t="shared" si="14"/>
        <v>9.1999999999999993</v>
      </c>
      <c r="V34" s="682">
        <f t="shared" si="14"/>
        <v>0</v>
      </c>
      <c r="W34" s="659">
        <f t="shared" si="14"/>
        <v>0</v>
      </c>
      <c r="X34" s="659">
        <f t="shared" si="14"/>
        <v>0</v>
      </c>
      <c r="Y34" s="667">
        <f t="shared" si="14"/>
        <v>0</v>
      </c>
      <c r="Z34" s="135"/>
    </row>
    <row r="35" spans="1:26" ht="16.5" customHeight="1">
      <c r="A35" s="1830" t="s">
        <v>443</v>
      </c>
      <c r="B35" s="179" t="s">
        <v>431</v>
      </c>
      <c r="C35" s="683">
        <v>26.8</v>
      </c>
      <c r="D35" s="684">
        <v>26.8</v>
      </c>
      <c r="E35" s="684">
        <v>26.8</v>
      </c>
      <c r="F35" s="685"/>
      <c r="G35" s="686">
        <v>26.8</v>
      </c>
      <c r="H35" s="687"/>
      <c r="I35" s="687"/>
      <c r="J35" s="687"/>
      <c r="K35" s="688"/>
      <c r="L35" s="689"/>
      <c r="M35" s="690"/>
      <c r="N35" s="688"/>
      <c r="O35" s="689"/>
      <c r="P35" s="691">
        <v>1</v>
      </c>
      <c r="Q35" s="692">
        <v>26.8</v>
      </c>
      <c r="R35" s="693">
        <v>4</v>
      </c>
      <c r="S35" s="683">
        <v>26.8</v>
      </c>
      <c r="T35" s="694"/>
      <c r="U35" s="683">
        <v>26.8</v>
      </c>
      <c r="V35" s="693"/>
      <c r="W35" s="692"/>
      <c r="X35" s="694"/>
      <c r="Y35" s="695"/>
      <c r="Z35" s="135"/>
    </row>
    <row r="36" spans="1:26" ht="16.5" customHeight="1">
      <c r="A36" s="1831"/>
      <c r="B36" s="179" t="s">
        <v>246</v>
      </c>
      <c r="C36" s="683">
        <v>4.7</v>
      </c>
      <c r="D36" s="696">
        <v>4.7</v>
      </c>
      <c r="E36" s="696">
        <v>4.7</v>
      </c>
      <c r="F36" s="697"/>
      <c r="G36" s="697">
        <v>4.7</v>
      </c>
      <c r="H36" s="698"/>
      <c r="I36" s="698"/>
      <c r="J36" s="698"/>
      <c r="K36" s="594"/>
      <c r="L36" s="596"/>
      <c r="M36" s="697"/>
      <c r="N36" s="594"/>
      <c r="O36" s="596"/>
      <c r="P36" s="599"/>
      <c r="Q36" s="600"/>
      <c r="R36" s="601"/>
      <c r="S36" s="683"/>
      <c r="T36" s="600" t="s">
        <v>644</v>
      </c>
      <c r="U36" s="697"/>
      <c r="V36" s="601"/>
      <c r="W36" s="600"/>
      <c r="X36" s="602"/>
      <c r="Y36" s="603"/>
      <c r="Z36" s="135"/>
    </row>
    <row r="37" spans="1:26" ht="16.5" customHeight="1">
      <c r="A37" s="1831"/>
      <c r="B37" s="179" t="s">
        <v>247</v>
      </c>
      <c r="C37" s="683">
        <v>8.3000000000000007</v>
      </c>
      <c r="D37" s="696">
        <v>1.1000000000000001</v>
      </c>
      <c r="E37" s="696">
        <v>1.1000000000000001</v>
      </c>
      <c r="F37" s="697"/>
      <c r="G37" s="697">
        <v>1.1000000000000001</v>
      </c>
      <c r="H37" s="698"/>
      <c r="I37" s="698"/>
      <c r="J37" s="698"/>
      <c r="K37" s="594">
        <v>7.2</v>
      </c>
      <c r="L37" s="596">
        <v>7.2</v>
      </c>
      <c r="M37" s="699"/>
      <c r="N37" s="594"/>
      <c r="O37" s="596"/>
      <c r="P37" s="599"/>
      <c r="Q37" s="600"/>
      <c r="R37" s="601"/>
      <c r="S37" s="683"/>
      <c r="T37" s="600"/>
      <c r="U37" s="683"/>
      <c r="V37" s="601"/>
      <c r="W37" s="600"/>
      <c r="X37" s="602"/>
      <c r="Y37" s="603"/>
      <c r="Z37" s="135"/>
    </row>
    <row r="38" spans="1:26" ht="16.5" customHeight="1">
      <c r="A38" s="1831"/>
      <c r="B38" s="179" t="s">
        <v>248</v>
      </c>
      <c r="C38" s="700">
        <v>50.4</v>
      </c>
      <c r="D38" s="701">
        <v>50.2</v>
      </c>
      <c r="E38" s="701">
        <v>50.2</v>
      </c>
      <c r="F38" s="702"/>
      <c r="G38" s="701">
        <v>50.2</v>
      </c>
      <c r="H38" s="702"/>
      <c r="I38" s="702"/>
      <c r="J38" s="702"/>
      <c r="K38" s="703">
        <v>0.2</v>
      </c>
      <c r="L38" s="704"/>
      <c r="M38" s="705">
        <v>0.2</v>
      </c>
      <c r="N38" s="706"/>
      <c r="O38" s="704"/>
      <c r="P38" s="707">
        <v>1</v>
      </c>
      <c r="Q38" s="700">
        <v>61.3</v>
      </c>
      <c r="R38" s="708">
        <v>6</v>
      </c>
      <c r="S38" s="700">
        <v>56.2</v>
      </c>
      <c r="T38" s="709"/>
      <c r="U38" s="700">
        <v>56.2</v>
      </c>
      <c r="V38" s="708"/>
      <c r="W38" s="709"/>
      <c r="X38" s="710"/>
      <c r="Y38" s="711"/>
      <c r="Z38" s="135"/>
    </row>
    <row r="39" spans="1:26" ht="16.5" customHeight="1">
      <c r="A39" s="1831"/>
      <c r="B39" s="179" t="s">
        <v>249</v>
      </c>
      <c r="C39" s="700">
        <v>21.3</v>
      </c>
      <c r="D39" s="701">
        <v>21.3</v>
      </c>
      <c r="E39" s="701">
        <v>21.3</v>
      </c>
      <c r="F39" s="702"/>
      <c r="G39" s="712">
        <v>21.3</v>
      </c>
      <c r="H39" s="702"/>
      <c r="I39" s="702"/>
      <c r="J39" s="702"/>
      <c r="K39" s="703"/>
      <c r="L39" s="704"/>
      <c r="M39" s="705"/>
      <c r="N39" s="706"/>
      <c r="O39" s="704"/>
      <c r="P39" s="707">
        <v>1</v>
      </c>
      <c r="Q39" s="709">
        <v>21.3</v>
      </c>
      <c r="R39" s="708">
        <v>2</v>
      </c>
      <c r="S39" s="700">
        <v>21.3</v>
      </c>
      <c r="T39" s="709"/>
      <c r="U39" s="700">
        <v>21.3</v>
      </c>
      <c r="V39" s="708"/>
      <c r="W39" s="709"/>
      <c r="X39" s="710"/>
      <c r="Y39" s="711"/>
      <c r="Z39" s="135"/>
    </row>
    <row r="40" spans="1:26" ht="16.5" customHeight="1">
      <c r="A40" s="1831"/>
      <c r="B40" s="179" t="s">
        <v>250</v>
      </c>
      <c r="C40" s="700">
        <v>9.8000000000000007</v>
      </c>
      <c r="D40" s="701">
        <v>1.9</v>
      </c>
      <c r="E40" s="701">
        <v>1.9</v>
      </c>
      <c r="F40" s="702"/>
      <c r="G40" s="701">
        <v>1.9</v>
      </c>
      <c r="H40" s="702"/>
      <c r="I40" s="702"/>
      <c r="J40" s="702"/>
      <c r="K40" s="703">
        <v>8</v>
      </c>
      <c r="L40" s="704"/>
      <c r="M40" s="705">
        <v>8</v>
      </c>
      <c r="N40" s="706"/>
      <c r="O40" s="704"/>
      <c r="P40" s="707">
        <v>1</v>
      </c>
      <c r="Q40" s="709">
        <v>9.8000000000000007</v>
      </c>
      <c r="R40" s="708">
        <v>2</v>
      </c>
      <c r="S40" s="700">
        <v>9.8000000000000007</v>
      </c>
      <c r="T40" s="700">
        <v>9.8000000000000007</v>
      </c>
      <c r="U40" s="700"/>
      <c r="V40" s="708"/>
      <c r="W40" s="709"/>
      <c r="X40" s="710"/>
      <c r="Y40" s="711"/>
      <c r="Z40" s="135"/>
    </row>
    <row r="41" spans="1:26" ht="16.5" customHeight="1">
      <c r="A41" s="1831"/>
      <c r="B41" s="179" t="s">
        <v>251</v>
      </c>
      <c r="C41" s="700">
        <v>5.0999999999999996</v>
      </c>
      <c r="D41" s="701">
        <v>5.0999999999999996</v>
      </c>
      <c r="E41" s="701">
        <v>5.0999999999999996</v>
      </c>
      <c r="F41" s="702"/>
      <c r="G41" s="713">
        <v>5.0999999999999996</v>
      </c>
      <c r="H41" s="702"/>
      <c r="I41" s="702"/>
      <c r="J41" s="702"/>
      <c r="K41" s="703"/>
      <c r="L41" s="704"/>
      <c r="M41" s="705"/>
      <c r="N41" s="706"/>
      <c r="O41" s="704"/>
      <c r="P41" s="707"/>
      <c r="Q41" s="709"/>
      <c r="R41" s="708">
        <v>2</v>
      </c>
      <c r="S41" s="700">
        <v>5.0999999999999996</v>
      </c>
      <c r="T41" s="700">
        <v>5.0999999999999996</v>
      </c>
      <c r="U41" s="709"/>
      <c r="V41" s="708"/>
      <c r="W41" s="709"/>
      <c r="X41" s="710"/>
      <c r="Y41" s="711"/>
      <c r="Z41" s="135"/>
    </row>
    <row r="42" spans="1:26" ht="16.5" customHeight="1" thickBot="1">
      <c r="A42" s="1831"/>
      <c r="B42" s="440" t="s">
        <v>252</v>
      </c>
      <c r="C42" s="714">
        <v>0</v>
      </c>
      <c r="D42" s="715"/>
      <c r="E42" s="715"/>
      <c r="F42" s="716"/>
      <c r="G42" s="717"/>
      <c r="H42" s="716"/>
      <c r="I42" s="716"/>
      <c r="J42" s="716"/>
      <c r="K42" s="718"/>
      <c r="L42" s="719"/>
      <c r="M42" s="720"/>
      <c r="N42" s="718"/>
      <c r="O42" s="719"/>
      <c r="P42" s="721"/>
      <c r="Q42" s="722"/>
      <c r="R42" s="723"/>
      <c r="S42" s="714"/>
      <c r="T42" s="722"/>
      <c r="U42" s="722"/>
      <c r="V42" s="723"/>
      <c r="W42" s="722"/>
      <c r="X42" s="724"/>
      <c r="Y42" s="725"/>
      <c r="Z42" s="135"/>
    </row>
    <row r="43" spans="1:26" ht="16.5" customHeight="1" thickTop="1" thickBot="1">
      <c r="A43" s="2061"/>
      <c r="B43" s="441" t="s">
        <v>603</v>
      </c>
      <c r="C43" s="726">
        <f t="shared" ref="C43:O43" si="15">SUM(C35:C42)</f>
        <v>126.39999999999998</v>
      </c>
      <c r="D43" s="727">
        <f t="shared" si="15"/>
        <v>111.10000000000001</v>
      </c>
      <c r="E43" s="727">
        <f t="shared" si="15"/>
        <v>111.10000000000001</v>
      </c>
      <c r="F43" s="728">
        <f t="shared" si="15"/>
        <v>0</v>
      </c>
      <c r="G43" s="729">
        <f t="shared" si="15"/>
        <v>111.10000000000001</v>
      </c>
      <c r="H43" s="728">
        <f t="shared" si="15"/>
        <v>0</v>
      </c>
      <c r="I43" s="729">
        <f t="shared" si="15"/>
        <v>0</v>
      </c>
      <c r="J43" s="728">
        <f t="shared" si="15"/>
        <v>0</v>
      </c>
      <c r="K43" s="728">
        <f t="shared" si="15"/>
        <v>15.4</v>
      </c>
      <c r="L43" s="730">
        <f t="shared" si="15"/>
        <v>7.2</v>
      </c>
      <c r="M43" s="731">
        <f t="shared" si="15"/>
        <v>8.1999999999999993</v>
      </c>
      <c r="N43" s="728">
        <f t="shared" si="15"/>
        <v>0</v>
      </c>
      <c r="O43" s="730">
        <f t="shared" si="15"/>
        <v>0</v>
      </c>
      <c r="P43" s="732">
        <f t="shared" ref="P43:U43" si="16">SUM(P35:P42)</f>
        <v>4</v>
      </c>
      <c r="Q43" s="733">
        <f t="shared" si="16"/>
        <v>119.19999999999999</v>
      </c>
      <c r="R43" s="734">
        <f t="shared" si="16"/>
        <v>16</v>
      </c>
      <c r="S43" s="733">
        <f t="shared" si="16"/>
        <v>119.19999999999999</v>
      </c>
      <c r="T43" s="733">
        <f t="shared" si="16"/>
        <v>14.9</v>
      </c>
      <c r="U43" s="733">
        <f t="shared" si="16"/>
        <v>104.3</v>
      </c>
      <c r="V43" s="734">
        <f>SUM(V35:V42)</f>
        <v>0</v>
      </c>
      <c r="W43" s="733">
        <f>SUM(W35:W42)</f>
        <v>0</v>
      </c>
      <c r="X43" s="728">
        <f>SUM(X35:X42)</f>
        <v>0</v>
      </c>
      <c r="Y43" s="735">
        <f>SUM(Y35:Y42)</f>
        <v>0</v>
      </c>
      <c r="Z43" s="135"/>
    </row>
    <row r="44" spans="1:26" ht="30" customHeight="1" thickBot="1">
      <c r="A44" s="537" t="s">
        <v>632</v>
      </c>
      <c r="B44" s="538"/>
      <c r="C44" s="736"/>
      <c r="D44" s="736"/>
      <c r="E44" s="736"/>
      <c r="F44" s="736"/>
      <c r="G44" s="736"/>
      <c r="H44" s="736"/>
      <c r="I44" s="736"/>
      <c r="J44" s="736"/>
      <c r="K44" s="736"/>
      <c r="L44" s="736"/>
      <c r="M44" s="736"/>
      <c r="N44" s="736"/>
      <c r="O44" s="736"/>
      <c r="P44" s="737"/>
      <c r="Q44" s="738"/>
      <c r="R44" s="737"/>
      <c r="S44" s="738"/>
      <c r="T44" s="738"/>
      <c r="U44" s="738"/>
      <c r="V44" s="737"/>
      <c r="W44" s="738"/>
      <c r="X44" s="739"/>
      <c r="Y44" s="739"/>
      <c r="Z44" s="135"/>
    </row>
    <row r="45" spans="1:26" ht="16.5" customHeight="1">
      <c r="A45" s="1866" t="s">
        <v>413</v>
      </c>
      <c r="B45" s="442" t="s">
        <v>549</v>
      </c>
      <c r="C45" s="740">
        <v>46.6</v>
      </c>
      <c r="D45" s="741">
        <v>33.5</v>
      </c>
      <c r="E45" s="741">
        <v>33.5</v>
      </c>
      <c r="F45" s="741"/>
      <c r="G45" s="741">
        <v>33.5</v>
      </c>
      <c r="H45" s="741"/>
      <c r="I45" s="741"/>
      <c r="J45" s="741"/>
      <c r="K45" s="742">
        <v>13.1</v>
      </c>
      <c r="L45" s="743"/>
      <c r="M45" s="586">
        <v>13.1</v>
      </c>
      <c r="N45" s="744"/>
      <c r="O45" s="743"/>
      <c r="P45" s="745">
        <v>8</v>
      </c>
      <c r="Q45" s="746">
        <v>46.6</v>
      </c>
      <c r="R45" s="747">
        <v>7</v>
      </c>
      <c r="S45" s="741">
        <v>46.6</v>
      </c>
      <c r="T45" s="748">
        <v>4.8</v>
      </c>
      <c r="U45" s="748">
        <v>41.8</v>
      </c>
      <c r="V45" s="747"/>
      <c r="W45" s="746"/>
      <c r="X45" s="623"/>
      <c r="Y45" s="624"/>
      <c r="Z45" s="135"/>
    </row>
    <row r="46" spans="1:26" ht="16.5" customHeight="1">
      <c r="A46" s="1831"/>
      <c r="B46" s="178" t="s">
        <v>550</v>
      </c>
      <c r="C46" s="625">
        <v>127.1</v>
      </c>
      <c r="D46" s="626">
        <v>51.9</v>
      </c>
      <c r="E46" s="626">
        <v>51.9</v>
      </c>
      <c r="F46" s="626"/>
      <c r="G46" s="626">
        <v>44.7</v>
      </c>
      <c r="H46" s="626">
        <v>7.2</v>
      </c>
      <c r="I46" s="626"/>
      <c r="J46" s="626"/>
      <c r="K46" s="678">
        <v>75.2</v>
      </c>
      <c r="L46" s="627"/>
      <c r="M46" s="597">
        <v>70.7</v>
      </c>
      <c r="N46" s="627">
        <v>4.5</v>
      </c>
      <c r="O46" s="627"/>
      <c r="P46" s="629">
        <v>4</v>
      </c>
      <c r="Q46" s="630">
        <v>127.1</v>
      </c>
      <c r="R46" s="631">
        <v>8</v>
      </c>
      <c r="S46" s="626">
        <v>115.4</v>
      </c>
      <c r="T46" s="626">
        <v>6.3</v>
      </c>
      <c r="U46" s="626">
        <v>109.1</v>
      </c>
      <c r="V46" s="631"/>
      <c r="W46" s="630"/>
      <c r="X46" s="632"/>
      <c r="Y46" s="633"/>
      <c r="Z46" s="135"/>
    </row>
    <row r="47" spans="1:26" ht="16.5" customHeight="1">
      <c r="A47" s="1831"/>
      <c r="B47" s="179" t="s">
        <v>551</v>
      </c>
      <c r="C47" s="625">
        <v>8</v>
      </c>
      <c r="D47" s="626">
        <v>6</v>
      </c>
      <c r="E47" s="626">
        <v>5.3</v>
      </c>
      <c r="F47" s="626"/>
      <c r="G47" s="626">
        <v>5.3</v>
      </c>
      <c r="H47" s="626"/>
      <c r="I47" s="626">
        <v>0.7</v>
      </c>
      <c r="J47" s="626"/>
      <c r="K47" s="678">
        <v>2</v>
      </c>
      <c r="L47" s="627"/>
      <c r="M47" s="597">
        <v>2</v>
      </c>
      <c r="N47" s="749"/>
      <c r="O47" s="627"/>
      <c r="P47" s="629"/>
      <c r="Q47" s="630"/>
      <c r="R47" s="631"/>
      <c r="S47" s="626"/>
      <c r="T47" s="626"/>
      <c r="U47" s="626"/>
      <c r="V47" s="631">
        <v>1</v>
      </c>
      <c r="W47" s="630">
        <v>0.7</v>
      </c>
      <c r="X47" s="632">
        <v>0.7</v>
      </c>
      <c r="Y47" s="633"/>
      <c r="Z47" s="135"/>
    </row>
    <row r="48" spans="1:26" ht="16.5" customHeight="1">
      <c r="A48" s="1831"/>
      <c r="B48" s="179" t="s">
        <v>552</v>
      </c>
      <c r="C48" s="625">
        <v>0</v>
      </c>
      <c r="D48" s="626"/>
      <c r="E48" s="626"/>
      <c r="F48" s="626"/>
      <c r="G48" s="626"/>
      <c r="H48" s="626"/>
      <c r="I48" s="626"/>
      <c r="J48" s="626"/>
      <c r="K48" s="678"/>
      <c r="L48" s="627"/>
      <c r="M48" s="597"/>
      <c r="N48" s="749"/>
      <c r="O48" s="627"/>
      <c r="P48" s="629"/>
      <c r="Q48" s="630"/>
      <c r="R48" s="631"/>
      <c r="S48" s="626"/>
      <c r="T48" s="626"/>
      <c r="U48" s="626"/>
      <c r="V48" s="631"/>
      <c r="W48" s="630"/>
      <c r="X48" s="632"/>
      <c r="Y48" s="633"/>
      <c r="Z48" s="135"/>
    </row>
    <row r="49" spans="1:26" ht="16.5" customHeight="1">
      <c r="A49" s="1831"/>
      <c r="B49" s="179" t="s">
        <v>553</v>
      </c>
      <c r="C49" s="625">
        <v>0</v>
      </c>
      <c r="D49" s="626"/>
      <c r="E49" s="626"/>
      <c r="F49" s="626"/>
      <c r="G49" s="626"/>
      <c r="H49" s="626"/>
      <c r="I49" s="626"/>
      <c r="J49" s="626"/>
      <c r="K49" s="678"/>
      <c r="L49" s="627"/>
      <c r="M49" s="597"/>
      <c r="N49" s="749"/>
      <c r="O49" s="627"/>
      <c r="P49" s="629">
        <v>1</v>
      </c>
      <c r="Q49" s="630">
        <v>0</v>
      </c>
      <c r="R49" s="631">
        <v>2</v>
      </c>
      <c r="S49" s="626">
        <v>0</v>
      </c>
      <c r="T49" s="626"/>
      <c r="U49" s="626"/>
      <c r="V49" s="631"/>
      <c r="W49" s="630"/>
      <c r="X49" s="632"/>
      <c r="Y49" s="633"/>
      <c r="Z49" s="135"/>
    </row>
    <row r="50" spans="1:26" ht="16.5" customHeight="1">
      <c r="A50" s="1831"/>
      <c r="B50" s="179" t="s">
        <v>554</v>
      </c>
      <c r="C50" s="625">
        <v>5.7</v>
      </c>
      <c r="D50" s="626">
        <v>5</v>
      </c>
      <c r="E50" s="626">
        <v>5</v>
      </c>
      <c r="F50" s="626"/>
      <c r="G50" s="626">
        <v>5</v>
      </c>
      <c r="H50" s="626"/>
      <c r="I50" s="626"/>
      <c r="J50" s="626"/>
      <c r="K50" s="678">
        <v>0.7</v>
      </c>
      <c r="L50" s="627"/>
      <c r="M50" s="597">
        <v>0.7</v>
      </c>
      <c r="N50" s="749"/>
      <c r="O50" s="627"/>
      <c r="P50" s="629">
        <v>2</v>
      </c>
      <c r="Q50" s="630">
        <v>5.7</v>
      </c>
      <c r="R50" s="631">
        <v>1</v>
      </c>
      <c r="S50" s="626">
        <v>5.7</v>
      </c>
      <c r="T50" s="626"/>
      <c r="U50" s="626">
        <v>5.7</v>
      </c>
      <c r="V50" s="631"/>
      <c r="W50" s="630"/>
      <c r="X50" s="632"/>
      <c r="Y50" s="633"/>
      <c r="Z50" s="135"/>
    </row>
    <row r="51" spans="1:26" ht="16.5" customHeight="1">
      <c r="A51" s="1831"/>
      <c r="B51" s="179" t="s">
        <v>555</v>
      </c>
      <c r="C51" s="625">
        <v>4.5999999999999996</v>
      </c>
      <c r="D51" s="626">
        <v>4.5999999999999996</v>
      </c>
      <c r="E51" s="626">
        <v>4.5999999999999996</v>
      </c>
      <c r="F51" s="626"/>
      <c r="G51" s="626">
        <v>4.5999999999999996</v>
      </c>
      <c r="H51" s="626"/>
      <c r="I51" s="626"/>
      <c r="J51" s="626"/>
      <c r="K51" s="678"/>
      <c r="L51" s="627"/>
      <c r="M51" s="597"/>
      <c r="N51" s="749"/>
      <c r="O51" s="627"/>
      <c r="P51" s="629"/>
      <c r="Q51" s="630"/>
      <c r="R51" s="631"/>
      <c r="S51" s="626"/>
      <c r="T51" s="626"/>
      <c r="U51" s="626"/>
      <c r="V51" s="631"/>
      <c r="W51" s="630"/>
      <c r="X51" s="632"/>
      <c r="Y51" s="633"/>
      <c r="Z51" s="135"/>
    </row>
    <row r="52" spans="1:26" ht="16.5" customHeight="1">
      <c r="A52" s="1831"/>
      <c r="B52" s="179" t="s">
        <v>556</v>
      </c>
      <c r="C52" s="625">
        <v>1.8</v>
      </c>
      <c r="D52" s="626">
        <v>1.8</v>
      </c>
      <c r="E52" s="626">
        <v>1.8</v>
      </c>
      <c r="F52" s="626"/>
      <c r="G52" s="626">
        <v>1.8</v>
      </c>
      <c r="H52" s="626"/>
      <c r="I52" s="626"/>
      <c r="J52" s="626"/>
      <c r="K52" s="678"/>
      <c r="L52" s="627"/>
      <c r="M52" s="597"/>
      <c r="N52" s="749"/>
      <c r="O52" s="627"/>
      <c r="P52" s="629"/>
      <c r="Q52" s="630"/>
      <c r="R52" s="631">
        <v>2</v>
      </c>
      <c r="S52" s="626">
        <v>1.8</v>
      </c>
      <c r="T52" s="626"/>
      <c r="U52" s="626"/>
      <c r="V52" s="631"/>
      <c r="W52" s="630"/>
      <c r="X52" s="632"/>
      <c r="Y52" s="633"/>
      <c r="Z52" s="135"/>
    </row>
    <row r="53" spans="1:26" ht="16.5" customHeight="1" thickBot="1">
      <c r="A53" s="1831"/>
      <c r="B53" s="179" t="s">
        <v>557</v>
      </c>
      <c r="C53" s="634">
        <v>0.9</v>
      </c>
      <c r="D53" s="635"/>
      <c r="E53" s="635"/>
      <c r="F53" s="635"/>
      <c r="G53" s="635"/>
      <c r="H53" s="635"/>
      <c r="I53" s="635"/>
      <c r="J53" s="635"/>
      <c r="K53" s="750">
        <v>0.9</v>
      </c>
      <c r="L53" s="636"/>
      <c r="M53" s="637"/>
      <c r="N53" s="751">
        <v>0.9</v>
      </c>
      <c r="O53" s="636"/>
      <c r="P53" s="640"/>
      <c r="Q53" s="641"/>
      <c r="R53" s="642">
        <v>1</v>
      </c>
      <c r="S53" s="635">
        <v>0</v>
      </c>
      <c r="T53" s="635"/>
      <c r="U53" s="635"/>
      <c r="V53" s="642"/>
      <c r="W53" s="641"/>
      <c r="X53" s="643"/>
      <c r="Y53" s="644"/>
      <c r="Z53" s="135"/>
    </row>
    <row r="54" spans="1:26" ht="16.5" customHeight="1" thickTop="1" thickBot="1">
      <c r="A54" s="2061"/>
      <c r="B54" s="437" t="s">
        <v>603</v>
      </c>
      <c r="C54" s="668">
        <f>SUM(C45:C53)</f>
        <v>194.7</v>
      </c>
      <c r="D54" s="752">
        <f t="shared" ref="D54:O54" si="17">SUM(D45:D53)</f>
        <v>102.8</v>
      </c>
      <c r="E54" s="752">
        <f t="shared" si="17"/>
        <v>102.1</v>
      </c>
      <c r="F54" s="752">
        <f t="shared" si="17"/>
        <v>0</v>
      </c>
      <c r="G54" s="752">
        <f t="shared" si="17"/>
        <v>94.899999999999991</v>
      </c>
      <c r="H54" s="752">
        <f t="shared" si="17"/>
        <v>7.2</v>
      </c>
      <c r="I54" s="752">
        <f t="shared" si="17"/>
        <v>0.7</v>
      </c>
      <c r="J54" s="752">
        <f t="shared" si="17"/>
        <v>0</v>
      </c>
      <c r="K54" s="753">
        <f t="shared" si="17"/>
        <v>91.9</v>
      </c>
      <c r="L54" s="754">
        <f t="shared" si="17"/>
        <v>0</v>
      </c>
      <c r="M54" s="755">
        <f t="shared" si="17"/>
        <v>86.5</v>
      </c>
      <c r="N54" s="756">
        <f t="shared" si="17"/>
        <v>5.4</v>
      </c>
      <c r="O54" s="754">
        <f t="shared" si="17"/>
        <v>0</v>
      </c>
      <c r="P54" s="757">
        <f t="shared" ref="P54:U54" si="18">SUM(P45:P53)</f>
        <v>15</v>
      </c>
      <c r="Q54" s="758">
        <f t="shared" si="18"/>
        <v>179.39999999999998</v>
      </c>
      <c r="R54" s="759">
        <f t="shared" si="18"/>
        <v>21</v>
      </c>
      <c r="S54" s="758">
        <f t="shared" si="18"/>
        <v>169.5</v>
      </c>
      <c r="T54" s="752">
        <f>SUM(T45:T53)</f>
        <v>11.1</v>
      </c>
      <c r="U54" s="758">
        <f t="shared" si="18"/>
        <v>156.59999999999997</v>
      </c>
      <c r="V54" s="760">
        <f>SUM(V45:V53)</f>
        <v>1</v>
      </c>
      <c r="W54" s="752">
        <f>SUM(W45:W53)</f>
        <v>0.7</v>
      </c>
      <c r="X54" s="752">
        <f>SUM(X45:X53)</f>
        <v>0.7</v>
      </c>
      <c r="Y54" s="761">
        <f>SUM(Y45:Y53)</f>
        <v>0</v>
      </c>
      <c r="Z54" s="135"/>
    </row>
    <row r="55" spans="1:26" ht="16.5" customHeight="1">
      <c r="A55" s="1866" t="s">
        <v>316</v>
      </c>
      <c r="B55" s="443" t="s">
        <v>433</v>
      </c>
      <c r="C55" s="762">
        <v>37.200000000000003</v>
      </c>
      <c r="D55" s="688">
        <v>37.200000000000003</v>
      </c>
      <c r="E55" s="688">
        <v>37.200000000000003</v>
      </c>
      <c r="F55" s="688">
        <v>7.5</v>
      </c>
      <c r="G55" s="688">
        <v>27.5</v>
      </c>
      <c r="H55" s="688">
        <v>2.2000000000000002</v>
      </c>
      <c r="I55" s="688"/>
      <c r="J55" s="688"/>
      <c r="K55" s="763"/>
      <c r="L55" s="689"/>
      <c r="M55" s="690"/>
      <c r="N55" s="764"/>
      <c r="O55" s="689"/>
      <c r="P55" s="691">
        <v>9</v>
      </c>
      <c r="Q55" s="692">
        <v>38.700000000000003</v>
      </c>
      <c r="R55" s="693">
        <v>12</v>
      </c>
      <c r="S55" s="692">
        <v>29.2</v>
      </c>
      <c r="T55" s="694"/>
      <c r="U55" s="694">
        <v>29.2</v>
      </c>
      <c r="V55" s="693"/>
      <c r="W55" s="692"/>
      <c r="X55" s="694"/>
      <c r="Y55" s="695"/>
      <c r="Z55" s="135"/>
    </row>
    <row r="56" spans="1:26" ht="16.5" customHeight="1">
      <c r="A56" s="1831"/>
      <c r="B56" s="179" t="s">
        <v>310</v>
      </c>
      <c r="C56" s="683">
        <v>0.5</v>
      </c>
      <c r="D56" s="594">
        <v>0.5</v>
      </c>
      <c r="E56" s="594">
        <v>0.5</v>
      </c>
      <c r="F56" s="594"/>
      <c r="G56" s="594">
        <v>0.5</v>
      </c>
      <c r="H56" s="594"/>
      <c r="I56" s="594"/>
      <c r="J56" s="594"/>
      <c r="K56" s="595"/>
      <c r="L56" s="596"/>
      <c r="M56" s="765"/>
      <c r="N56" s="696"/>
      <c r="O56" s="596"/>
      <c r="P56" s="599"/>
      <c r="Q56" s="600"/>
      <c r="R56" s="601"/>
      <c r="S56" s="600"/>
      <c r="T56" s="600"/>
      <c r="U56" s="600"/>
      <c r="V56" s="601"/>
      <c r="W56" s="600"/>
      <c r="X56" s="602"/>
      <c r="Y56" s="603"/>
      <c r="Z56" s="135"/>
    </row>
    <row r="57" spans="1:26" ht="16.5" customHeight="1" thickBot="1">
      <c r="A57" s="1831"/>
      <c r="B57" s="180" t="s">
        <v>422</v>
      </c>
      <c r="C57" s="766">
        <v>9.5</v>
      </c>
      <c r="D57" s="767">
        <v>9.5</v>
      </c>
      <c r="E57" s="767">
        <v>9.5</v>
      </c>
      <c r="F57" s="594"/>
      <c r="G57" s="594">
        <v>9.5</v>
      </c>
      <c r="H57" s="594"/>
      <c r="I57" s="594"/>
      <c r="J57" s="594"/>
      <c r="K57" s="595"/>
      <c r="L57" s="596"/>
      <c r="M57" s="765"/>
      <c r="N57" s="696"/>
      <c r="O57" s="596"/>
      <c r="P57" s="599"/>
      <c r="Q57" s="600"/>
      <c r="R57" s="601">
        <v>3</v>
      </c>
      <c r="S57" s="600">
        <v>9.5</v>
      </c>
      <c r="T57" s="600">
        <v>9.5</v>
      </c>
      <c r="U57" s="600"/>
      <c r="V57" s="601"/>
      <c r="W57" s="600"/>
      <c r="X57" s="602"/>
      <c r="Y57" s="603"/>
      <c r="Z57" s="135"/>
    </row>
    <row r="58" spans="1:26" ht="16.5" customHeight="1" thickTop="1" thickBot="1">
      <c r="A58" s="2061"/>
      <c r="B58" s="414" t="s">
        <v>603</v>
      </c>
      <c r="C58" s="768">
        <f t="shared" ref="C58:J58" si="19">SUM(C55:C57)</f>
        <v>47.2</v>
      </c>
      <c r="D58" s="768">
        <f t="shared" si="19"/>
        <v>47.2</v>
      </c>
      <c r="E58" s="768">
        <f t="shared" si="19"/>
        <v>47.2</v>
      </c>
      <c r="F58" s="769">
        <f t="shared" si="19"/>
        <v>7.5</v>
      </c>
      <c r="G58" s="768">
        <f t="shared" si="19"/>
        <v>37.5</v>
      </c>
      <c r="H58" s="769">
        <f t="shared" si="19"/>
        <v>2.2000000000000002</v>
      </c>
      <c r="I58" s="769">
        <f t="shared" si="19"/>
        <v>0</v>
      </c>
      <c r="J58" s="770">
        <f t="shared" si="19"/>
        <v>0</v>
      </c>
      <c r="K58" s="771">
        <f>SUM(K55:K57)</f>
        <v>0</v>
      </c>
      <c r="L58" s="772">
        <f>SUM(L55:L57)</f>
        <v>0</v>
      </c>
      <c r="M58" s="773">
        <f>SUM(M55:M57)</f>
        <v>0</v>
      </c>
      <c r="N58" s="769">
        <f t="shared" ref="N58:Y58" si="20">SUM(N55:N57)</f>
        <v>0</v>
      </c>
      <c r="O58" s="774">
        <f t="shared" si="20"/>
        <v>0</v>
      </c>
      <c r="P58" s="775">
        <f t="shared" si="20"/>
        <v>9</v>
      </c>
      <c r="Q58" s="769">
        <f t="shared" si="20"/>
        <v>38.700000000000003</v>
      </c>
      <c r="R58" s="776">
        <f t="shared" si="20"/>
        <v>15</v>
      </c>
      <c r="S58" s="769">
        <f t="shared" si="20"/>
        <v>38.700000000000003</v>
      </c>
      <c r="T58" s="769">
        <f t="shared" si="20"/>
        <v>9.5</v>
      </c>
      <c r="U58" s="769">
        <f t="shared" si="20"/>
        <v>29.2</v>
      </c>
      <c r="V58" s="776">
        <f t="shared" si="20"/>
        <v>0</v>
      </c>
      <c r="W58" s="769">
        <f t="shared" si="20"/>
        <v>0</v>
      </c>
      <c r="X58" s="769">
        <f t="shared" si="20"/>
        <v>0</v>
      </c>
      <c r="Y58" s="777">
        <f t="shared" si="20"/>
        <v>0</v>
      </c>
      <c r="Z58" s="135"/>
    </row>
    <row r="59" spans="1:26" ht="16.5" customHeight="1">
      <c r="A59" s="1866" t="s">
        <v>409</v>
      </c>
      <c r="B59" s="179" t="s">
        <v>423</v>
      </c>
      <c r="C59" s="615">
        <v>53.73</v>
      </c>
      <c r="D59" s="615">
        <v>53.73</v>
      </c>
      <c r="E59" s="615">
        <v>53.73</v>
      </c>
      <c r="F59" s="616"/>
      <c r="G59" s="615">
        <v>53.73</v>
      </c>
      <c r="H59" s="616"/>
      <c r="I59" s="616"/>
      <c r="J59" s="616"/>
      <c r="K59" s="677"/>
      <c r="L59" s="617"/>
      <c r="M59" s="618"/>
      <c r="N59" s="778"/>
      <c r="O59" s="617"/>
      <c r="P59" s="620">
        <v>6</v>
      </c>
      <c r="Q59" s="621">
        <v>53.73</v>
      </c>
      <c r="R59" s="622">
        <v>8</v>
      </c>
      <c r="S59" s="621">
        <v>53.73</v>
      </c>
      <c r="T59" s="623">
        <v>53.73</v>
      </c>
      <c r="U59" s="623"/>
      <c r="V59" s="622"/>
      <c r="W59" s="621"/>
      <c r="X59" s="623"/>
      <c r="Y59" s="624"/>
      <c r="Z59" s="135"/>
    </row>
    <row r="60" spans="1:26" ht="16.5" customHeight="1">
      <c r="A60" s="1831"/>
      <c r="B60" s="178" t="s">
        <v>424</v>
      </c>
      <c r="C60" s="625">
        <v>1.23</v>
      </c>
      <c r="D60" s="626">
        <v>1.23</v>
      </c>
      <c r="E60" s="626">
        <v>1.23</v>
      </c>
      <c r="F60" s="626"/>
      <c r="G60" s="626">
        <v>1.23</v>
      </c>
      <c r="H60" s="626"/>
      <c r="I60" s="626"/>
      <c r="J60" s="626"/>
      <c r="K60" s="678"/>
      <c r="L60" s="627"/>
      <c r="M60" s="597"/>
      <c r="N60" s="749"/>
      <c r="O60" s="627"/>
      <c r="P60" s="629"/>
      <c r="Q60" s="630"/>
      <c r="R60" s="631">
        <v>1</v>
      </c>
      <c r="S60" s="630">
        <v>1.23</v>
      </c>
      <c r="T60" s="630">
        <v>1.23</v>
      </c>
      <c r="U60" s="630"/>
      <c r="V60" s="631"/>
      <c r="W60" s="630"/>
      <c r="X60" s="632"/>
      <c r="Y60" s="633"/>
      <c r="Z60" s="135"/>
    </row>
    <row r="61" spans="1:26" ht="16.5" customHeight="1" thickBot="1">
      <c r="A61" s="1831"/>
      <c r="B61" s="436" t="s">
        <v>432</v>
      </c>
      <c r="C61" s="634">
        <v>7.49</v>
      </c>
      <c r="D61" s="634">
        <v>7.49</v>
      </c>
      <c r="E61" s="634">
        <v>7.49</v>
      </c>
      <c r="F61" s="635"/>
      <c r="G61" s="634">
        <v>7.49</v>
      </c>
      <c r="H61" s="635"/>
      <c r="I61" s="635"/>
      <c r="J61" s="635"/>
      <c r="K61" s="750"/>
      <c r="L61" s="636"/>
      <c r="M61" s="637"/>
      <c r="N61" s="751"/>
      <c r="O61" s="636"/>
      <c r="P61" s="640">
        <v>2</v>
      </c>
      <c r="Q61" s="779">
        <v>7.49</v>
      </c>
      <c r="R61" s="642">
        <v>2</v>
      </c>
      <c r="S61" s="641">
        <v>7.49</v>
      </c>
      <c r="T61" s="641">
        <v>7.49</v>
      </c>
      <c r="U61" s="641"/>
      <c r="V61" s="642"/>
      <c r="W61" s="641"/>
      <c r="X61" s="643"/>
      <c r="Y61" s="644"/>
      <c r="Z61" s="135"/>
    </row>
    <row r="62" spans="1:26" ht="16.5" customHeight="1" thickTop="1" thickBot="1">
      <c r="A62" s="2061"/>
      <c r="B62" s="437" t="s">
        <v>603</v>
      </c>
      <c r="C62" s="645">
        <f t="shared" ref="C62:U62" si="21">SUM(C59:C61)</f>
        <v>62.449999999999996</v>
      </c>
      <c r="D62" s="646">
        <f t="shared" si="21"/>
        <v>62.449999999999996</v>
      </c>
      <c r="E62" s="646">
        <f t="shared" si="21"/>
        <v>62.449999999999996</v>
      </c>
      <c r="F62" s="645">
        <f t="shared" si="21"/>
        <v>0</v>
      </c>
      <c r="G62" s="646">
        <f t="shared" si="21"/>
        <v>62.449999999999996</v>
      </c>
      <c r="H62" s="645">
        <f t="shared" si="21"/>
        <v>0</v>
      </c>
      <c r="I62" s="645">
        <f t="shared" si="21"/>
        <v>0</v>
      </c>
      <c r="J62" s="646">
        <f t="shared" si="21"/>
        <v>0</v>
      </c>
      <c r="K62" s="780">
        <f t="shared" si="21"/>
        <v>0</v>
      </c>
      <c r="L62" s="647">
        <f t="shared" si="21"/>
        <v>0</v>
      </c>
      <c r="M62" s="648">
        <f t="shared" si="21"/>
        <v>0</v>
      </c>
      <c r="N62" s="649">
        <f t="shared" si="21"/>
        <v>0</v>
      </c>
      <c r="O62" s="647">
        <f t="shared" si="21"/>
        <v>0</v>
      </c>
      <c r="P62" s="781">
        <f t="shared" si="21"/>
        <v>8</v>
      </c>
      <c r="Q62" s="782">
        <f>SUM(Q59:Q61)</f>
        <v>61.22</v>
      </c>
      <c r="R62" s="783">
        <f t="shared" si="21"/>
        <v>11</v>
      </c>
      <c r="S62" s="782">
        <f>SUM(S59:S61)</f>
        <v>62.449999999999996</v>
      </c>
      <c r="T62" s="782">
        <f>SUM(T59:T61)</f>
        <v>62.449999999999996</v>
      </c>
      <c r="U62" s="782">
        <f t="shared" si="21"/>
        <v>0</v>
      </c>
      <c r="V62" s="651">
        <f>SUM(V59:V61)</f>
        <v>0</v>
      </c>
      <c r="W62" s="645">
        <f>SUM(W59:W61)</f>
        <v>0</v>
      </c>
      <c r="X62" s="645">
        <f>SUM(X59:X61)</f>
        <v>0</v>
      </c>
      <c r="Y62" s="652">
        <f>SUM(Y59:Y61)</f>
        <v>0</v>
      </c>
      <c r="Z62" s="135"/>
    </row>
    <row r="63" spans="1:26" ht="16.5" customHeight="1">
      <c r="A63" s="1866" t="s">
        <v>444</v>
      </c>
      <c r="B63" s="443" t="s">
        <v>272</v>
      </c>
      <c r="C63" s="740">
        <v>18.2</v>
      </c>
      <c r="D63" s="741">
        <v>18.2</v>
      </c>
      <c r="E63" s="741">
        <v>18.2</v>
      </c>
      <c r="F63" s="741">
        <v>0</v>
      </c>
      <c r="G63" s="741">
        <v>16.7</v>
      </c>
      <c r="H63" s="741">
        <v>1.5</v>
      </c>
      <c r="I63" s="741"/>
      <c r="J63" s="741"/>
      <c r="K63" s="742"/>
      <c r="L63" s="743"/>
      <c r="M63" s="586"/>
      <c r="N63" s="744"/>
      <c r="O63" s="743"/>
      <c r="P63" s="745">
        <v>2</v>
      </c>
      <c r="Q63" s="746">
        <v>18.2</v>
      </c>
      <c r="R63" s="747">
        <v>3</v>
      </c>
      <c r="S63" s="746">
        <v>16.7</v>
      </c>
      <c r="T63" s="784"/>
      <c r="U63" s="784">
        <v>16.7</v>
      </c>
      <c r="V63" s="747"/>
      <c r="W63" s="746"/>
      <c r="X63" s="784"/>
      <c r="Y63" s="785"/>
      <c r="Z63" s="135"/>
    </row>
    <row r="64" spans="1:26" ht="16.5" customHeight="1">
      <c r="A64" s="1831"/>
      <c r="B64" s="179" t="s">
        <v>273</v>
      </c>
      <c r="C64" s="625">
        <v>7.5</v>
      </c>
      <c r="D64" s="626">
        <v>7.5</v>
      </c>
      <c r="E64" s="626">
        <v>7.5</v>
      </c>
      <c r="F64" s="626">
        <v>0</v>
      </c>
      <c r="G64" s="626">
        <v>7.5</v>
      </c>
      <c r="H64" s="626">
        <v>0</v>
      </c>
      <c r="I64" s="626"/>
      <c r="J64" s="626"/>
      <c r="K64" s="678"/>
      <c r="L64" s="627"/>
      <c r="M64" s="597"/>
      <c r="N64" s="749"/>
      <c r="O64" s="627"/>
      <c r="P64" s="629"/>
      <c r="Q64" s="630"/>
      <c r="R64" s="631">
        <v>4</v>
      </c>
      <c r="S64" s="630">
        <v>7.5</v>
      </c>
      <c r="T64" s="630">
        <v>2.5</v>
      </c>
      <c r="U64" s="630">
        <v>5</v>
      </c>
      <c r="V64" s="631"/>
      <c r="W64" s="630"/>
      <c r="X64" s="632"/>
      <c r="Y64" s="633"/>
      <c r="Z64" s="135"/>
    </row>
    <row r="65" spans="1:26" ht="16.5" customHeight="1">
      <c r="A65" s="1831"/>
      <c r="B65" s="179" t="s">
        <v>341</v>
      </c>
      <c r="C65" s="625">
        <v>5.4</v>
      </c>
      <c r="D65" s="626">
        <v>5.4</v>
      </c>
      <c r="E65" s="626">
        <v>5.4</v>
      </c>
      <c r="F65" s="626">
        <v>0</v>
      </c>
      <c r="G65" s="626">
        <v>5.4</v>
      </c>
      <c r="H65" s="626">
        <v>0</v>
      </c>
      <c r="I65" s="626"/>
      <c r="J65" s="626"/>
      <c r="K65" s="678"/>
      <c r="L65" s="627"/>
      <c r="M65" s="597"/>
      <c r="N65" s="749"/>
      <c r="O65" s="627"/>
      <c r="P65" s="629"/>
      <c r="Q65" s="630"/>
      <c r="R65" s="631">
        <v>2</v>
      </c>
      <c r="S65" s="630">
        <v>5.4</v>
      </c>
      <c r="T65" s="630"/>
      <c r="U65" s="630">
        <v>5.4</v>
      </c>
      <c r="V65" s="631"/>
      <c r="W65" s="630"/>
      <c r="X65" s="632"/>
      <c r="Y65" s="633"/>
      <c r="Z65" s="135"/>
    </row>
    <row r="66" spans="1:26" ht="16.5" customHeight="1">
      <c r="A66" s="1831"/>
      <c r="B66" s="178" t="s">
        <v>342</v>
      </c>
      <c r="C66" s="625">
        <v>0</v>
      </c>
      <c r="D66" s="626">
        <v>0</v>
      </c>
      <c r="E66" s="626">
        <v>0</v>
      </c>
      <c r="F66" s="626">
        <v>0</v>
      </c>
      <c r="G66" s="626">
        <v>0</v>
      </c>
      <c r="H66" s="626">
        <v>0</v>
      </c>
      <c r="I66" s="626"/>
      <c r="J66" s="626"/>
      <c r="K66" s="678"/>
      <c r="L66" s="627"/>
      <c r="M66" s="597"/>
      <c r="N66" s="749"/>
      <c r="O66" s="627"/>
      <c r="P66" s="629"/>
      <c r="Q66" s="630"/>
      <c r="R66" s="631"/>
      <c r="S66" s="630"/>
      <c r="T66" s="630"/>
      <c r="U66" s="630"/>
      <c r="V66" s="631"/>
      <c r="W66" s="630"/>
      <c r="X66" s="632"/>
      <c r="Y66" s="633"/>
      <c r="Z66" s="135"/>
    </row>
    <row r="67" spans="1:26" ht="16.5" customHeight="1">
      <c r="A67" s="1831"/>
      <c r="B67" s="178" t="s">
        <v>343</v>
      </c>
      <c r="C67" s="625">
        <v>0</v>
      </c>
      <c r="D67" s="626">
        <v>0</v>
      </c>
      <c r="E67" s="626">
        <v>0</v>
      </c>
      <c r="F67" s="626">
        <v>0</v>
      </c>
      <c r="G67" s="626">
        <v>0</v>
      </c>
      <c r="H67" s="626">
        <v>0</v>
      </c>
      <c r="I67" s="626"/>
      <c r="J67" s="626"/>
      <c r="K67" s="678"/>
      <c r="L67" s="627"/>
      <c r="M67" s="597"/>
      <c r="N67" s="749"/>
      <c r="O67" s="627"/>
      <c r="P67" s="629"/>
      <c r="Q67" s="630"/>
      <c r="R67" s="631"/>
      <c r="S67" s="630"/>
      <c r="T67" s="630"/>
      <c r="U67" s="630"/>
      <c r="V67" s="631"/>
      <c r="W67" s="630"/>
      <c r="X67" s="632"/>
      <c r="Y67" s="633"/>
      <c r="Z67" s="135"/>
    </row>
    <row r="68" spans="1:26" ht="16.5" customHeight="1">
      <c r="A68" s="1831"/>
      <c r="B68" s="178" t="s">
        <v>344</v>
      </c>
      <c r="C68" s="625">
        <v>0</v>
      </c>
      <c r="D68" s="626">
        <v>0</v>
      </c>
      <c r="E68" s="626">
        <v>0</v>
      </c>
      <c r="F68" s="626">
        <v>0</v>
      </c>
      <c r="G68" s="626">
        <v>0</v>
      </c>
      <c r="H68" s="626">
        <v>0</v>
      </c>
      <c r="I68" s="626"/>
      <c r="J68" s="626"/>
      <c r="K68" s="678"/>
      <c r="L68" s="627"/>
      <c r="M68" s="597"/>
      <c r="N68" s="749"/>
      <c r="O68" s="627"/>
      <c r="P68" s="629"/>
      <c r="Q68" s="630"/>
      <c r="R68" s="631"/>
      <c r="S68" s="630"/>
      <c r="T68" s="630"/>
      <c r="U68" s="630"/>
      <c r="V68" s="631"/>
      <c r="W68" s="630"/>
      <c r="X68" s="632"/>
      <c r="Y68" s="633"/>
      <c r="Z68" s="135"/>
    </row>
    <row r="69" spans="1:26" ht="16.5" customHeight="1" thickBot="1">
      <c r="A69" s="1831"/>
      <c r="B69" s="444" t="s">
        <v>253</v>
      </c>
      <c r="C69" s="634">
        <v>389.5</v>
      </c>
      <c r="D69" s="635">
        <v>389.5</v>
      </c>
      <c r="E69" s="635">
        <v>389.5</v>
      </c>
      <c r="F69" s="635">
        <v>0</v>
      </c>
      <c r="G69" s="635">
        <v>389.5</v>
      </c>
      <c r="H69" s="635">
        <v>0</v>
      </c>
      <c r="I69" s="635"/>
      <c r="J69" s="635"/>
      <c r="K69" s="750"/>
      <c r="L69" s="636"/>
      <c r="M69" s="637"/>
      <c r="N69" s="751"/>
      <c r="O69" s="636"/>
      <c r="P69" s="640">
        <v>17</v>
      </c>
      <c r="Q69" s="641">
        <v>353</v>
      </c>
      <c r="R69" s="642">
        <v>22</v>
      </c>
      <c r="S69" s="641">
        <v>389.5</v>
      </c>
      <c r="T69" s="641">
        <v>55.8</v>
      </c>
      <c r="U69" s="641">
        <v>333.7</v>
      </c>
      <c r="V69" s="642"/>
      <c r="W69" s="641"/>
      <c r="X69" s="643"/>
      <c r="Y69" s="644"/>
      <c r="Z69" s="135"/>
    </row>
    <row r="70" spans="1:26" ht="16.5" customHeight="1" thickTop="1" thickBot="1">
      <c r="A70" s="2061"/>
      <c r="B70" s="437" t="s">
        <v>603</v>
      </c>
      <c r="C70" s="645">
        <f t="shared" ref="C70:Y70" si="22">SUM(C63:C69)</f>
        <v>420.6</v>
      </c>
      <c r="D70" s="646">
        <f t="shared" si="22"/>
        <v>420.6</v>
      </c>
      <c r="E70" s="646">
        <f t="shared" si="22"/>
        <v>420.6</v>
      </c>
      <c r="F70" s="646">
        <f t="shared" si="22"/>
        <v>0</v>
      </c>
      <c r="G70" s="646">
        <f t="shared" si="22"/>
        <v>419.1</v>
      </c>
      <c r="H70" s="646">
        <f t="shared" si="22"/>
        <v>1.5</v>
      </c>
      <c r="I70" s="646">
        <f t="shared" si="22"/>
        <v>0</v>
      </c>
      <c r="J70" s="646">
        <f t="shared" si="22"/>
        <v>0</v>
      </c>
      <c r="K70" s="780">
        <f t="shared" si="22"/>
        <v>0</v>
      </c>
      <c r="L70" s="647">
        <f t="shared" si="22"/>
        <v>0</v>
      </c>
      <c r="M70" s="648">
        <f t="shared" si="22"/>
        <v>0</v>
      </c>
      <c r="N70" s="649">
        <f t="shared" si="22"/>
        <v>0</v>
      </c>
      <c r="O70" s="647">
        <f t="shared" si="22"/>
        <v>0</v>
      </c>
      <c r="P70" s="781">
        <f t="shared" si="22"/>
        <v>19</v>
      </c>
      <c r="Q70" s="782">
        <f t="shared" si="22"/>
        <v>371.2</v>
      </c>
      <c r="R70" s="783">
        <f t="shared" si="22"/>
        <v>31</v>
      </c>
      <c r="S70" s="782">
        <f t="shared" si="22"/>
        <v>419.1</v>
      </c>
      <c r="T70" s="782">
        <f t="shared" si="22"/>
        <v>58.3</v>
      </c>
      <c r="U70" s="782">
        <f t="shared" si="22"/>
        <v>360.8</v>
      </c>
      <c r="V70" s="786">
        <f t="shared" si="22"/>
        <v>0</v>
      </c>
      <c r="W70" s="646">
        <f t="shared" si="22"/>
        <v>0</v>
      </c>
      <c r="X70" s="646">
        <f t="shared" si="22"/>
        <v>0</v>
      </c>
      <c r="Y70" s="652">
        <f t="shared" si="22"/>
        <v>0</v>
      </c>
      <c r="Z70" s="135"/>
    </row>
    <row r="71" spans="1:26" ht="16.5" customHeight="1">
      <c r="A71" s="1866" t="s">
        <v>430</v>
      </c>
      <c r="B71" s="179" t="s">
        <v>311</v>
      </c>
      <c r="C71" s="615">
        <v>0</v>
      </c>
      <c r="D71" s="616">
        <v>0</v>
      </c>
      <c r="E71" s="616">
        <v>0</v>
      </c>
      <c r="F71" s="616"/>
      <c r="G71" s="616">
        <v>0</v>
      </c>
      <c r="H71" s="616"/>
      <c r="I71" s="616"/>
      <c r="J71" s="616"/>
      <c r="K71" s="677"/>
      <c r="L71" s="617"/>
      <c r="M71" s="778"/>
      <c r="N71" s="787"/>
      <c r="O71" s="617"/>
      <c r="P71" s="620">
        <v>0</v>
      </c>
      <c r="Q71" s="621">
        <v>0</v>
      </c>
      <c r="R71" s="622">
        <v>0</v>
      </c>
      <c r="S71" s="621">
        <v>0</v>
      </c>
      <c r="T71" s="621"/>
      <c r="U71" s="621">
        <v>0</v>
      </c>
      <c r="V71" s="622"/>
      <c r="W71" s="621"/>
      <c r="X71" s="623"/>
      <c r="Y71" s="624"/>
      <c r="Z71" s="135"/>
    </row>
    <row r="72" spans="1:26" ht="16.5" customHeight="1">
      <c r="A72" s="1831"/>
      <c r="B72" s="179" t="s">
        <v>389</v>
      </c>
      <c r="C72" s="625">
        <v>0</v>
      </c>
      <c r="D72" s="626">
        <v>0</v>
      </c>
      <c r="E72" s="626">
        <v>0</v>
      </c>
      <c r="F72" s="626"/>
      <c r="G72" s="626">
        <v>0</v>
      </c>
      <c r="H72" s="626"/>
      <c r="I72" s="626"/>
      <c r="J72" s="626"/>
      <c r="K72" s="678"/>
      <c r="L72" s="627"/>
      <c r="M72" s="749"/>
      <c r="N72" s="788"/>
      <c r="O72" s="627"/>
      <c r="P72" s="629">
        <v>0</v>
      </c>
      <c r="Q72" s="630">
        <v>0</v>
      </c>
      <c r="R72" s="631">
        <v>0</v>
      </c>
      <c r="S72" s="630">
        <v>0</v>
      </c>
      <c r="T72" s="630"/>
      <c r="U72" s="630">
        <v>0</v>
      </c>
      <c r="V72" s="631"/>
      <c r="W72" s="630"/>
      <c r="X72" s="632"/>
      <c r="Y72" s="633"/>
      <c r="Z72" s="135"/>
    </row>
    <row r="73" spans="1:26" ht="16.5" customHeight="1" thickBot="1">
      <c r="A73" s="1831"/>
      <c r="B73" s="178" t="s">
        <v>425</v>
      </c>
      <c r="C73" s="625">
        <v>11.6</v>
      </c>
      <c r="D73" s="626">
        <v>11.6</v>
      </c>
      <c r="E73" s="626">
        <v>11.6</v>
      </c>
      <c r="F73" s="626"/>
      <c r="G73" s="626">
        <v>11.6</v>
      </c>
      <c r="H73" s="626"/>
      <c r="I73" s="626"/>
      <c r="J73" s="626"/>
      <c r="K73" s="678"/>
      <c r="L73" s="627"/>
      <c r="M73" s="749"/>
      <c r="N73" s="788"/>
      <c r="O73" s="627"/>
      <c r="P73" s="629">
        <v>4</v>
      </c>
      <c r="Q73" s="630">
        <v>11.6</v>
      </c>
      <c r="R73" s="631">
        <v>3</v>
      </c>
      <c r="S73" s="630">
        <v>11.6</v>
      </c>
      <c r="T73" s="630"/>
      <c r="U73" s="630">
        <v>11.6</v>
      </c>
      <c r="V73" s="631"/>
      <c r="W73" s="630"/>
      <c r="X73" s="632"/>
      <c r="Y73" s="633"/>
      <c r="Z73" s="135"/>
    </row>
    <row r="74" spans="1:26" ht="16.5" customHeight="1" thickTop="1" thickBot="1">
      <c r="A74" s="2061"/>
      <c r="B74" s="414" t="s">
        <v>603</v>
      </c>
      <c r="C74" s="659">
        <f t="shared" ref="C74:U74" si="23">SUM(C72:C73)</f>
        <v>11.6</v>
      </c>
      <c r="D74" s="659">
        <f t="shared" si="23"/>
        <v>11.6</v>
      </c>
      <c r="E74" s="659">
        <f t="shared" si="23"/>
        <v>11.6</v>
      </c>
      <c r="F74" s="659">
        <f t="shared" si="23"/>
        <v>0</v>
      </c>
      <c r="G74" s="659">
        <f t="shared" si="23"/>
        <v>11.6</v>
      </c>
      <c r="H74" s="659">
        <f t="shared" si="23"/>
        <v>0</v>
      </c>
      <c r="I74" s="659">
        <f t="shared" si="23"/>
        <v>0</v>
      </c>
      <c r="J74" s="660">
        <f t="shared" si="23"/>
        <v>0</v>
      </c>
      <c r="K74" s="789">
        <f t="shared" si="23"/>
        <v>0</v>
      </c>
      <c r="L74" s="661">
        <f t="shared" si="23"/>
        <v>0</v>
      </c>
      <c r="M74" s="789">
        <f t="shared" si="23"/>
        <v>0</v>
      </c>
      <c r="N74" s="659">
        <f t="shared" si="23"/>
        <v>0</v>
      </c>
      <c r="O74" s="661">
        <f t="shared" si="23"/>
        <v>0</v>
      </c>
      <c r="P74" s="790">
        <f t="shared" si="23"/>
        <v>4</v>
      </c>
      <c r="Q74" s="791">
        <f t="shared" si="23"/>
        <v>11.6</v>
      </c>
      <c r="R74" s="792">
        <f t="shared" si="23"/>
        <v>3</v>
      </c>
      <c r="S74" s="791">
        <f t="shared" si="23"/>
        <v>11.6</v>
      </c>
      <c r="T74" s="791">
        <f t="shared" si="23"/>
        <v>0</v>
      </c>
      <c r="U74" s="791">
        <f t="shared" si="23"/>
        <v>11.6</v>
      </c>
      <c r="V74" s="682">
        <f>SUM(V72:V73)</f>
        <v>0</v>
      </c>
      <c r="W74" s="659">
        <f>SUM(W72:W73)</f>
        <v>0</v>
      </c>
      <c r="X74" s="659">
        <f>SUM(X72:X73)</f>
        <v>0</v>
      </c>
      <c r="Y74" s="667">
        <f>SUM(Y72:Y73)</f>
        <v>0</v>
      </c>
      <c r="Z74" s="135"/>
    </row>
    <row r="75" spans="1:26" ht="16.5" customHeight="1">
      <c r="A75" s="1866" t="s">
        <v>415</v>
      </c>
      <c r="B75" s="178" t="s">
        <v>346</v>
      </c>
      <c r="C75" s="762">
        <v>54.4</v>
      </c>
      <c r="D75" s="688">
        <v>53.8</v>
      </c>
      <c r="E75" s="688">
        <v>46.8</v>
      </c>
      <c r="F75" s="688"/>
      <c r="G75" s="688">
        <v>10.3</v>
      </c>
      <c r="H75" s="688"/>
      <c r="I75" s="688">
        <v>7</v>
      </c>
      <c r="J75" s="688"/>
      <c r="K75" s="763">
        <v>0.6</v>
      </c>
      <c r="L75" s="689"/>
      <c r="M75" s="690">
        <v>0.6</v>
      </c>
      <c r="N75" s="764"/>
      <c r="O75" s="689"/>
      <c r="P75" s="793">
        <v>5</v>
      </c>
      <c r="Q75" s="688">
        <v>43.6</v>
      </c>
      <c r="R75" s="794">
        <v>5</v>
      </c>
      <c r="S75" s="688">
        <v>43.6</v>
      </c>
      <c r="T75" s="795"/>
      <c r="U75" s="795">
        <v>43.6</v>
      </c>
      <c r="V75" s="794">
        <v>1</v>
      </c>
      <c r="W75" s="688">
        <v>7</v>
      </c>
      <c r="X75" s="795">
        <v>7</v>
      </c>
      <c r="Y75" s="796"/>
      <c r="Z75" s="43"/>
    </row>
    <row r="76" spans="1:26" ht="16.5" customHeight="1">
      <c r="A76" s="1831"/>
      <c r="B76" s="178" t="s">
        <v>426</v>
      </c>
      <c r="C76" s="683">
        <v>282.5</v>
      </c>
      <c r="D76" s="594">
        <v>272.2</v>
      </c>
      <c r="E76" s="594">
        <v>256</v>
      </c>
      <c r="F76" s="594">
        <v>0.3</v>
      </c>
      <c r="G76" s="594">
        <v>255.7</v>
      </c>
      <c r="H76" s="594"/>
      <c r="I76" s="594">
        <v>16.2</v>
      </c>
      <c r="J76" s="594"/>
      <c r="K76" s="595">
        <v>9.3000000000000007</v>
      </c>
      <c r="L76" s="596"/>
      <c r="M76" s="765">
        <v>9.3000000000000007</v>
      </c>
      <c r="N76" s="696"/>
      <c r="O76" s="596">
        <v>1</v>
      </c>
      <c r="P76" s="797">
        <v>23</v>
      </c>
      <c r="Q76" s="594">
        <v>193.9</v>
      </c>
      <c r="R76" s="798">
        <v>24</v>
      </c>
      <c r="S76" s="594">
        <v>193.9</v>
      </c>
      <c r="T76" s="594">
        <v>4.5999999999999996</v>
      </c>
      <c r="U76" s="594">
        <v>189.3</v>
      </c>
      <c r="V76" s="798">
        <v>3</v>
      </c>
      <c r="W76" s="594">
        <v>17.2</v>
      </c>
      <c r="X76" s="799">
        <v>17.2</v>
      </c>
      <c r="Y76" s="800"/>
      <c r="Z76" s="43"/>
    </row>
    <row r="77" spans="1:26" ht="16.5" customHeight="1">
      <c r="A77" s="1831"/>
      <c r="B77" s="179" t="s">
        <v>312</v>
      </c>
      <c r="C77" s="683">
        <v>14.3</v>
      </c>
      <c r="D77" s="594">
        <v>14.3</v>
      </c>
      <c r="E77" s="594">
        <v>13.3</v>
      </c>
      <c r="F77" s="594"/>
      <c r="G77" s="594">
        <v>13.3</v>
      </c>
      <c r="H77" s="594"/>
      <c r="I77" s="594">
        <v>1</v>
      </c>
      <c r="J77" s="594"/>
      <c r="K77" s="595"/>
      <c r="L77" s="596"/>
      <c r="M77" s="765"/>
      <c r="N77" s="696"/>
      <c r="O77" s="596"/>
      <c r="P77" s="797">
        <v>2</v>
      </c>
      <c r="Q77" s="594">
        <v>13.3</v>
      </c>
      <c r="R77" s="798">
        <v>2</v>
      </c>
      <c r="S77" s="594">
        <v>13.3</v>
      </c>
      <c r="T77" s="594"/>
      <c r="U77" s="594">
        <v>13.3</v>
      </c>
      <c r="V77" s="798">
        <v>0</v>
      </c>
      <c r="W77" s="594">
        <v>1</v>
      </c>
      <c r="X77" s="799">
        <v>1</v>
      </c>
      <c r="Y77" s="800"/>
      <c r="Z77" s="43"/>
    </row>
    <row r="78" spans="1:26" ht="16.5" customHeight="1" thickBot="1">
      <c r="A78" s="1831"/>
      <c r="B78" s="436" t="s">
        <v>347</v>
      </c>
      <c r="C78" s="714">
        <v>1.1000000000000001</v>
      </c>
      <c r="D78" s="718">
        <v>0.8</v>
      </c>
      <c r="E78" s="718">
        <v>0.8</v>
      </c>
      <c r="F78" s="594"/>
      <c r="G78" s="594">
        <v>0.8</v>
      </c>
      <c r="H78" s="594"/>
      <c r="I78" s="594"/>
      <c r="J78" s="594"/>
      <c r="K78" s="801">
        <v>0.3</v>
      </c>
      <c r="L78" s="596"/>
      <c r="M78" s="765">
        <v>0.3</v>
      </c>
      <c r="N78" s="696"/>
      <c r="O78" s="596"/>
      <c r="P78" s="797"/>
      <c r="Q78" s="594">
        <v>1.1000000000000001</v>
      </c>
      <c r="R78" s="798"/>
      <c r="S78" s="718"/>
      <c r="T78" s="594"/>
      <c r="U78" s="594"/>
      <c r="V78" s="798"/>
      <c r="W78" s="718"/>
      <c r="X78" s="799"/>
      <c r="Y78" s="800"/>
      <c r="Z78" s="43"/>
    </row>
    <row r="79" spans="1:26" ht="16.5" customHeight="1" thickTop="1" thickBot="1">
      <c r="A79" s="2061"/>
      <c r="B79" s="437" t="s">
        <v>603</v>
      </c>
      <c r="C79" s="802">
        <f>SUM(C75:C78)</f>
        <v>352.3</v>
      </c>
      <c r="D79" s="802">
        <f>SUM(D75:D78)</f>
        <v>341.1</v>
      </c>
      <c r="E79" s="802">
        <f t="shared" ref="E79:Y79" si="24">SUM(E75:E78)</f>
        <v>316.90000000000003</v>
      </c>
      <c r="F79" s="802">
        <f t="shared" si="24"/>
        <v>0.3</v>
      </c>
      <c r="G79" s="802">
        <f t="shared" si="24"/>
        <v>280.10000000000002</v>
      </c>
      <c r="H79" s="802">
        <f>SUM(H75:H78)</f>
        <v>0</v>
      </c>
      <c r="I79" s="802">
        <f t="shared" si="24"/>
        <v>24.2</v>
      </c>
      <c r="J79" s="803">
        <f t="shared" si="24"/>
        <v>0</v>
      </c>
      <c r="K79" s="804">
        <f>SUM(K75:K78)</f>
        <v>10.200000000000001</v>
      </c>
      <c r="L79" s="805">
        <f>SUM(L75:L78)</f>
        <v>0</v>
      </c>
      <c r="M79" s="804">
        <f t="shared" si="24"/>
        <v>10.200000000000001</v>
      </c>
      <c r="N79" s="802">
        <f t="shared" si="24"/>
        <v>0</v>
      </c>
      <c r="O79" s="805">
        <f t="shared" si="24"/>
        <v>1</v>
      </c>
      <c r="P79" s="806">
        <f>SUM(P75:P78)</f>
        <v>30</v>
      </c>
      <c r="Q79" s="802">
        <f t="shared" si="24"/>
        <v>251.9</v>
      </c>
      <c r="R79" s="807">
        <f t="shared" si="24"/>
        <v>31</v>
      </c>
      <c r="S79" s="802">
        <f t="shared" si="24"/>
        <v>250.8</v>
      </c>
      <c r="T79" s="802">
        <f t="shared" si="24"/>
        <v>4.5999999999999996</v>
      </c>
      <c r="U79" s="802">
        <f t="shared" si="24"/>
        <v>246.20000000000002</v>
      </c>
      <c r="V79" s="807">
        <f t="shared" si="24"/>
        <v>4</v>
      </c>
      <c r="W79" s="802">
        <f t="shared" si="24"/>
        <v>25.2</v>
      </c>
      <c r="X79" s="802">
        <f t="shared" si="24"/>
        <v>25.2</v>
      </c>
      <c r="Y79" s="808">
        <f t="shared" si="24"/>
        <v>0</v>
      </c>
      <c r="Z79" s="43"/>
    </row>
    <row r="80" spans="1:26" ht="16.5" customHeight="1">
      <c r="A80" s="1866" t="s">
        <v>318</v>
      </c>
      <c r="B80" s="178" t="s">
        <v>274</v>
      </c>
      <c r="C80" s="615">
        <v>1.5</v>
      </c>
      <c r="D80" s="616">
        <v>1.5</v>
      </c>
      <c r="E80" s="616">
        <v>1.5</v>
      </c>
      <c r="F80" s="616"/>
      <c r="G80" s="616">
        <v>1.5</v>
      </c>
      <c r="H80" s="616"/>
      <c r="I80" s="616"/>
      <c r="J80" s="616"/>
      <c r="K80" s="677"/>
      <c r="L80" s="617"/>
      <c r="M80" s="618"/>
      <c r="N80" s="778"/>
      <c r="O80" s="617"/>
      <c r="P80" s="620">
        <v>1</v>
      </c>
      <c r="Q80" s="621">
        <v>1.5</v>
      </c>
      <c r="R80" s="622">
        <v>1</v>
      </c>
      <c r="S80" s="621">
        <v>1.5</v>
      </c>
      <c r="T80" s="623"/>
      <c r="U80" s="623">
        <v>1.5</v>
      </c>
      <c r="V80" s="622"/>
      <c r="W80" s="621"/>
      <c r="X80" s="623"/>
      <c r="Y80" s="624"/>
      <c r="Z80" s="135"/>
    </row>
    <row r="81" spans="1:27" ht="16.5" customHeight="1">
      <c r="A81" s="1831"/>
      <c r="B81" s="179" t="s">
        <v>275</v>
      </c>
      <c r="C81" s="625">
        <v>4.4000000000000004</v>
      </c>
      <c r="D81" s="626">
        <v>3.5</v>
      </c>
      <c r="E81" s="626">
        <v>3.5</v>
      </c>
      <c r="F81" s="626"/>
      <c r="G81" s="626">
        <v>3.5</v>
      </c>
      <c r="H81" s="626"/>
      <c r="I81" s="626"/>
      <c r="J81" s="626"/>
      <c r="K81" s="678">
        <v>0.86</v>
      </c>
      <c r="L81" s="627"/>
      <c r="M81" s="597">
        <v>0.86</v>
      </c>
      <c r="N81" s="809"/>
      <c r="O81" s="1660"/>
      <c r="P81" s="1653"/>
      <c r="Q81" s="810"/>
      <c r="R81" s="1654"/>
      <c r="S81" s="810"/>
      <c r="T81" s="810"/>
      <c r="U81" s="810"/>
      <c r="V81" s="631"/>
      <c r="W81" s="630"/>
      <c r="X81" s="632"/>
      <c r="Y81" s="633"/>
      <c r="Z81" s="135"/>
    </row>
    <row r="82" spans="1:27" ht="16.5" customHeight="1">
      <c r="A82" s="1831"/>
      <c r="B82" s="179" t="s">
        <v>276</v>
      </c>
      <c r="C82" s="625"/>
      <c r="D82" s="626"/>
      <c r="E82" s="626"/>
      <c r="F82" s="626"/>
      <c r="G82" s="626"/>
      <c r="H82" s="626"/>
      <c r="I82" s="626"/>
      <c r="J82" s="626"/>
      <c r="K82" s="678"/>
      <c r="L82" s="627"/>
      <c r="M82" s="597"/>
      <c r="N82" s="678"/>
      <c r="O82" s="1661"/>
      <c r="P82" s="1657"/>
      <c r="Q82" s="1658"/>
      <c r="R82" s="1657"/>
      <c r="S82" s="1658"/>
      <c r="T82" s="1658"/>
      <c r="U82" s="1658"/>
      <c r="V82" s="1652"/>
      <c r="W82" s="630"/>
      <c r="X82" s="632"/>
      <c r="Y82" s="633"/>
      <c r="Z82" s="135"/>
    </row>
    <row r="83" spans="1:27" ht="16.5" customHeight="1">
      <c r="A83" s="1831"/>
      <c r="B83" s="179" t="s">
        <v>277</v>
      </c>
      <c r="C83" s="625">
        <v>2.2999999999999998</v>
      </c>
      <c r="D83" s="626">
        <v>2.2999999999999998</v>
      </c>
      <c r="E83" s="626">
        <v>2.2999999999999998</v>
      </c>
      <c r="F83" s="626"/>
      <c r="G83" s="626">
        <v>2.2999999999999998</v>
      </c>
      <c r="H83" s="626"/>
      <c r="I83" s="626"/>
      <c r="J83" s="626"/>
      <c r="K83" s="678"/>
      <c r="L83" s="627"/>
      <c r="M83" s="597"/>
      <c r="N83" s="1659"/>
      <c r="O83" s="1661"/>
      <c r="P83" s="1657">
        <v>1</v>
      </c>
      <c r="Q83" s="1658">
        <v>2.2999999999999998</v>
      </c>
      <c r="R83" s="1657">
        <v>1</v>
      </c>
      <c r="S83" s="1658">
        <v>2.2999999999999998</v>
      </c>
      <c r="T83" s="811"/>
      <c r="U83" s="1658">
        <v>2.2999999999999998</v>
      </c>
      <c r="V83" s="1652"/>
      <c r="W83" s="630"/>
      <c r="X83" s="632"/>
      <c r="Y83" s="633"/>
      <c r="Z83" s="135"/>
    </row>
    <row r="84" spans="1:27" ht="16.5" customHeight="1">
      <c r="A84" s="1831"/>
      <c r="B84" s="179" t="s">
        <v>278</v>
      </c>
      <c r="C84" s="625"/>
      <c r="D84" s="626"/>
      <c r="E84" s="626"/>
      <c r="F84" s="626"/>
      <c r="G84" s="626"/>
      <c r="H84" s="626"/>
      <c r="I84" s="626"/>
      <c r="J84" s="626"/>
      <c r="K84" s="678"/>
      <c r="L84" s="627"/>
      <c r="M84" s="597"/>
      <c r="N84" s="1659"/>
      <c r="O84" s="1661"/>
      <c r="P84" s="1655"/>
      <c r="Q84" s="1656"/>
      <c r="R84" s="1655"/>
      <c r="S84" s="1656"/>
      <c r="T84" s="1656"/>
      <c r="U84" s="1656"/>
      <c r="V84" s="1652"/>
      <c r="W84" s="630"/>
      <c r="X84" s="632"/>
      <c r="Y84" s="633"/>
      <c r="Z84" s="135"/>
    </row>
    <row r="85" spans="1:27" ht="16.5" customHeight="1">
      <c r="A85" s="1831"/>
      <c r="B85" s="179" t="s">
        <v>279</v>
      </c>
      <c r="C85" s="625"/>
      <c r="D85" s="626"/>
      <c r="E85" s="626"/>
      <c r="F85" s="626"/>
      <c r="G85" s="626"/>
      <c r="H85" s="626"/>
      <c r="I85" s="626"/>
      <c r="J85" s="626"/>
      <c r="K85" s="678"/>
      <c r="L85" s="627"/>
      <c r="M85" s="597"/>
      <c r="N85" s="1659"/>
      <c r="O85" s="1661"/>
      <c r="P85" s="1657"/>
      <c r="Q85" s="1658"/>
      <c r="R85" s="1657"/>
      <c r="S85" s="1658"/>
      <c r="T85" s="1658"/>
      <c r="U85" s="1658"/>
      <c r="V85" s="1652"/>
      <c r="W85" s="630"/>
      <c r="X85" s="632"/>
      <c r="Y85" s="633"/>
      <c r="Z85" s="135"/>
    </row>
    <row r="86" spans="1:27" ht="16.5" customHeight="1">
      <c r="A86" s="1831"/>
      <c r="B86" s="179" t="s">
        <v>262</v>
      </c>
      <c r="C86" s="625"/>
      <c r="D86" s="626"/>
      <c r="E86" s="626"/>
      <c r="F86" s="626"/>
      <c r="G86" s="626"/>
      <c r="H86" s="626"/>
      <c r="I86" s="626"/>
      <c r="J86" s="626"/>
      <c r="K86" s="678"/>
      <c r="L86" s="627"/>
      <c r="M86" s="597"/>
      <c r="N86" s="809"/>
      <c r="O86" s="671"/>
      <c r="P86" s="672"/>
      <c r="Q86" s="673"/>
      <c r="R86" s="674"/>
      <c r="S86" s="673"/>
      <c r="T86" s="673"/>
      <c r="U86" s="673"/>
      <c r="V86" s="631"/>
      <c r="W86" s="630"/>
      <c r="X86" s="632"/>
      <c r="Y86" s="633"/>
      <c r="Z86" s="135"/>
    </row>
    <row r="87" spans="1:27" ht="16.5" customHeight="1" thickBot="1">
      <c r="A87" s="1831"/>
      <c r="B87" s="180" t="s">
        <v>263</v>
      </c>
      <c r="C87" s="679">
        <v>0.08</v>
      </c>
      <c r="D87" s="680">
        <v>0.08</v>
      </c>
      <c r="E87" s="680">
        <v>0.08</v>
      </c>
      <c r="F87" s="626"/>
      <c r="G87" s="626">
        <v>0.08</v>
      </c>
      <c r="H87" s="626"/>
      <c r="I87" s="626"/>
      <c r="J87" s="626"/>
      <c r="K87" s="812"/>
      <c r="L87" s="627"/>
      <c r="M87" s="597"/>
      <c r="N87" s="809"/>
      <c r="O87" s="627"/>
      <c r="P87" s="629">
        <v>1</v>
      </c>
      <c r="Q87" s="630">
        <v>0.1</v>
      </c>
      <c r="R87" s="631"/>
      <c r="S87" s="810"/>
      <c r="T87" s="630"/>
      <c r="U87" s="630"/>
      <c r="V87" s="631"/>
      <c r="W87" s="810"/>
      <c r="X87" s="632"/>
      <c r="Y87" s="633"/>
      <c r="Z87" s="135"/>
    </row>
    <row r="88" spans="1:27" ht="16.5" customHeight="1" thickTop="1" thickBot="1">
      <c r="A88" s="1831"/>
      <c r="B88" s="415" t="s">
        <v>603</v>
      </c>
      <c r="C88" s="813">
        <f>SUM(C80:C87)</f>
        <v>8.2799999999999994</v>
      </c>
      <c r="D88" s="814">
        <f t="shared" ref="D88:O88" si="25">SUM(D80:D87)</f>
        <v>7.38</v>
      </c>
      <c r="E88" s="814">
        <f t="shared" si="25"/>
        <v>7.38</v>
      </c>
      <c r="F88" s="814">
        <f t="shared" si="25"/>
        <v>0</v>
      </c>
      <c r="G88" s="814">
        <f t="shared" si="25"/>
        <v>7.38</v>
      </c>
      <c r="H88" s="814">
        <f t="shared" si="25"/>
        <v>0</v>
      </c>
      <c r="I88" s="814">
        <f t="shared" si="25"/>
        <v>0</v>
      </c>
      <c r="J88" s="814">
        <f t="shared" si="25"/>
        <v>0</v>
      </c>
      <c r="K88" s="815">
        <f t="shared" si="25"/>
        <v>0.86</v>
      </c>
      <c r="L88" s="816">
        <f t="shared" si="25"/>
        <v>0</v>
      </c>
      <c r="M88" s="817">
        <f t="shared" si="25"/>
        <v>0.86</v>
      </c>
      <c r="N88" s="815">
        <f t="shared" si="25"/>
        <v>0</v>
      </c>
      <c r="O88" s="816">
        <f t="shared" si="25"/>
        <v>0</v>
      </c>
      <c r="P88" s="818">
        <f t="shared" ref="P88:X88" si="26">SUM(P80:P87)</f>
        <v>3</v>
      </c>
      <c r="Q88" s="819">
        <f t="shared" si="26"/>
        <v>3.9</v>
      </c>
      <c r="R88" s="820">
        <f t="shared" si="26"/>
        <v>2</v>
      </c>
      <c r="S88" s="819">
        <f t="shared" si="26"/>
        <v>3.8</v>
      </c>
      <c r="T88" s="819">
        <f t="shared" si="26"/>
        <v>0</v>
      </c>
      <c r="U88" s="819">
        <f t="shared" si="26"/>
        <v>3.8</v>
      </c>
      <c r="V88" s="820">
        <f t="shared" si="26"/>
        <v>0</v>
      </c>
      <c r="W88" s="819">
        <f t="shared" si="26"/>
        <v>0</v>
      </c>
      <c r="X88" s="821">
        <f t="shared" si="26"/>
        <v>0</v>
      </c>
      <c r="Y88" s="822">
        <f>SUM(Y80:Y87)</f>
        <v>0</v>
      </c>
      <c r="Z88" s="135"/>
    </row>
    <row r="89" spans="1:27" ht="16.5" customHeight="1" thickBot="1">
      <c r="A89" s="445" t="s">
        <v>574</v>
      </c>
      <c r="B89" s="446" t="s">
        <v>575</v>
      </c>
      <c r="C89" s="823">
        <v>150.5</v>
      </c>
      <c r="D89" s="824">
        <v>135.69999999999999</v>
      </c>
      <c r="E89" s="824">
        <v>123</v>
      </c>
      <c r="F89" s="824">
        <v>0</v>
      </c>
      <c r="G89" s="824">
        <v>123</v>
      </c>
      <c r="H89" s="824">
        <v>0</v>
      </c>
      <c r="I89" s="824">
        <v>12.7</v>
      </c>
      <c r="J89" s="824">
        <v>0</v>
      </c>
      <c r="K89" s="825">
        <v>14.7</v>
      </c>
      <c r="L89" s="826">
        <v>0</v>
      </c>
      <c r="M89" s="827">
        <v>4.7</v>
      </c>
      <c r="N89" s="828">
        <v>10</v>
      </c>
      <c r="O89" s="826">
        <v>0</v>
      </c>
      <c r="P89" s="829">
        <v>9</v>
      </c>
      <c r="Q89" s="830">
        <v>137.69999999999999</v>
      </c>
      <c r="R89" s="831">
        <v>10</v>
      </c>
      <c r="S89" s="830">
        <v>123</v>
      </c>
      <c r="T89" s="832">
        <v>20</v>
      </c>
      <c r="U89" s="832">
        <v>103</v>
      </c>
      <c r="V89" s="831">
        <v>0</v>
      </c>
      <c r="W89" s="830">
        <v>0</v>
      </c>
      <c r="X89" s="832">
        <v>0</v>
      </c>
      <c r="Y89" s="833">
        <v>0</v>
      </c>
      <c r="Z89" s="135"/>
    </row>
    <row r="90" spans="1:27" ht="30" customHeight="1">
      <c r="A90" s="498" t="s">
        <v>632</v>
      </c>
      <c r="B90" s="497"/>
      <c r="C90" s="447"/>
      <c r="D90" s="135"/>
      <c r="E90" s="135"/>
      <c r="F90" s="135"/>
      <c r="G90" s="135"/>
      <c r="H90" s="135"/>
      <c r="I90" s="135"/>
      <c r="J90" s="135"/>
      <c r="K90" s="135"/>
      <c r="L90" s="135"/>
      <c r="M90" s="135"/>
      <c r="N90" s="135"/>
      <c r="O90" s="135"/>
      <c r="P90" s="448"/>
      <c r="Q90" s="182"/>
      <c r="R90" s="448"/>
      <c r="S90" s="182"/>
      <c r="T90" s="182"/>
      <c r="U90" s="182"/>
      <c r="V90" s="448"/>
      <c r="W90" s="182"/>
      <c r="X90" s="182"/>
      <c r="Y90" s="182"/>
      <c r="Z90" s="135"/>
      <c r="AA90" s="135"/>
    </row>
    <row r="91" spans="1:27">
      <c r="A91" s="449"/>
      <c r="B91" s="449"/>
      <c r="C91" s="450"/>
      <c r="D91" s="135"/>
      <c r="E91" s="135"/>
      <c r="F91" s="135"/>
      <c r="G91" s="135"/>
      <c r="H91" s="135"/>
      <c r="I91" s="135"/>
      <c r="J91" s="135"/>
      <c r="K91" s="135"/>
      <c r="L91" s="135"/>
      <c r="M91" s="135"/>
      <c r="Y91" s="182"/>
      <c r="Z91" s="135"/>
      <c r="AA91" s="135"/>
    </row>
    <row r="92" spans="1:27" ht="16.5" customHeight="1">
      <c r="A92" s="2073"/>
      <c r="B92" s="2074"/>
      <c r="C92" s="2074"/>
      <c r="D92" s="2074"/>
      <c r="E92" s="2074"/>
      <c r="F92" s="2074"/>
      <c r="G92" s="2074"/>
      <c r="H92" s="2074"/>
      <c r="I92" s="2074"/>
      <c r="J92" s="2074"/>
      <c r="K92" s="2074"/>
      <c r="L92" s="2074"/>
      <c r="M92" s="2071"/>
      <c r="N92" s="2071"/>
      <c r="O92" s="2071"/>
      <c r="P92" s="2071"/>
      <c r="Q92" s="2071"/>
      <c r="R92" s="2071"/>
      <c r="S92" s="2071"/>
      <c r="T92" s="2071"/>
      <c r="U92" s="2071"/>
      <c r="V92" s="2071"/>
      <c r="W92" s="2071"/>
      <c r="X92" s="2071"/>
      <c r="Y92" s="2071"/>
      <c r="Z92" s="135"/>
      <c r="AA92" s="135"/>
    </row>
    <row r="93" spans="1:27" ht="16.5" customHeight="1">
      <c r="A93" s="2074"/>
      <c r="B93" s="2074"/>
      <c r="C93" s="2074"/>
      <c r="D93" s="2074"/>
      <c r="E93" s="2074"/>
      <c r="F93" s="2074"/>
      <c r="G93" s="2074"/>
      <c r="H93" s="2074"/>
      <c r="I93" s="2074"/>
      <c r="J93" s="2074"/>
      <c r="K93" s="2074"/>
      <c r="L93" s="2074"/>
      <c r="M93" s="2071"/>
      <c r="N93" s="2071"/>
      <c r="O93" s="2071"/>
      <c r="P93" s="2071"/>
      <c r="Q93" s="2071"/>
      <c r="R93" s="2071"/>
      <c r="S93" s="2071"/>
      <c r="T93" s="2071"/>
      <c r="U93" s="2071"/>
      <c r="V93" s="2071"/>
      <c r="W93" s="2071"/>
      <c r="X93" s="2071"/>
      <c r="Y93" s="2071"/>
      <c r="Z93" s="135"/>
      <c r="AA93" s="135"/>
    </row>
    <row r="94" spans="1:27" ht="16.5" customHeight="1">
      <c r="A94" s="2074"/>
      <c r="B94" s="2074"/>
      <c r="C94" s="2074"/>
      <c r="D94" s="2074"/>
      <c r="E94" s="2074"/>
      <c r="F94" s="2074"/>
      <c r="G94" s="2074"/>
      <c r="H94" s="2074"/>
      <c r="I94" s="2074"/>
      <c r="J94" s="2074"/>
      <c r="K94" s="2074"/>
      <c r="L94" s="2074"/>
      <c r="M94" s="2071"/>
      <c r="N94" s="2071"/>
      <c r="O94" s="2071"/>
      <c r="P94" s="2071"/>
      <c r="Q94" s="2071"/>
      <c r="R94" s="2071"/>
      <c r="S94" s="2071"/>
      <c r="T94" s="2071"/>
      <c r="U94" s="2071"/>
      <c r="V94" s="2071"/>
      <c r="W94" s="2071"/>
      <c r="X94" s="2071"/>
      <c r="Y94" s="2071"/>
      <c r="Z94" s="135"/>
      <c r="AA94" s="135"/>
    </row>
    <row r="95" spans="1:27">
      <c r="A95" s="449"/>
      <c r="B95" s="449"/>
      <c r="C95" s="449"/>
      <c r="D95" s="135"/>
      <c r="E95" s="135"/>
      <c r="F95" s="135"/>
      <c r="G95" s="135"/>
      <c r="H95" s="135"/>
      <c r="I95" s="135"/>
      <c r="J95" s="135"/>
      <c r="K95" s="135"/>
      <c r="L95" s="135"/>
      <c r="M95" s="135"/>
      <c r="N95" s="135"/>
      <c r="O95" s="135"/>
      <c r="P95" s="448"/>
      <c r="Q95" s="182"/>
      <c r="R95" s="448"/>
      <c r="S95" s="182"/>
      <c r="T95" s="182"/>
      <c r="U95" s="182"/>
      <c r="V95" s="448"/>
      <c r="W95" s="182"/>
      <c r="X95" s="182"/>
      <c r="Y95" s="182"/>
      <c r="Z95" s="135"/>
      <c r="AA95" s="135"/>
    </row>
    <row r="96" spans="1:27">
      <c r="A96" s="449"/>
      <c r="B96" s="449"/>
      <c r="C96" s="449"/>
      <c r="D96" s="135"/>
      <c r="E96" s="135"/>
      <c r="F96" s="135"/>
      <c r="G96" s="135"/>
      <c r="H96" s="135"/>
      <c r="I96" s="135"/>
      <c r="J96" s="135"/>
      <c r="K96" s="135"/>
      <c r="L96" s="135"/>
      <c r="M96" s="135"/>
      <c r="N96" s="135"/>
      <c r="O96" s="135"/>
      <c r="P96" s="448"/>
      <c r="Q96" s="182"/>
      <c r="R96" s="448"/>
      <c r="S96" s="182"/>
      <c r="T96" s="182"/>
      <c r="U96" s="182"/>
      <c r="V96" s="448"/>
      <c r="W96" s="182"/>
      <c r="X96" s="182"/>
      <c r="Y96" s="182"/>
      <c r="Z96" s="135"/>
      <c r="AA96" s="135"/>
    </row>
  </sheetData>
  <mergeCells count="29">
    <mergeCell ref="P3:Y3"/>
    <mergeCell ref="R4:U4"/>
    <mergeCell ref="M3:O3"/>
    <mergeCell ref="M92:Y94"/>
    <mergeCell ref="K3:L3"/>
    <mergeCell ref="A92:L94"/>
    <mergeCell ref="V4:Y4"/>
    <mergeCell ref="A80:A88"/>
    <mergeCell ref="A31:A34"/>
    <mergeCell ref="A19:A21"/>
    <mergeCell ref="P4:Q4"/>
    <mergeCell ref="A3:B7"/>
    <mergeCell ref="A8:B8"/>
    <mergeCell ref="A9:B9"/>
    <mergeCell ref="A71:A74"/>
    <mergeCell ref="A75:A79"/>
    <mergeCell ref="I1:J1"/>
    <mergeCell ref="A1:H1"/>
    <mergeCell ref="D3:J3"/>
    <mergeCell ref="A59:A62"/>
    <mergeCell ref="A63:A70"/>
    <mergeCell ref="A35:A43"/>
    <mergeCell ref="A22:A25"/>
    <mergeCell ref="A10:B10"/>
    <mergeCell ref="A45:A54"/>
    <mergeCell ref="A55:A58"/>
    <mergeCell ref="A11:B11"/>
    <mergeCell ref="A12:A18"/>
    <mergeCell ref="A26:A29"/>
  </mergeCells>
  <phoneticPr fontId="5"/>
  <printOptions horizontalCentered="1"/>
  <pageMargins left="0.59055118110236227" right="0.59055118110236227" top="0.59055118110236227" bottom="0.39370078740157483" header="0.51181102362204722" footer="0.31496062992125984"/>
  <pageSetup paperSize="9" scale="83" firstPageNumber="36" pageOrder="overThenDown" orientation="portrait" useFirstPageNumber="1" r:id="rId1"/>
  <headerFooter scaleWithDoc="0" alignWithMargins="0">
    <oddHeader>&amp;R&amp;6　　　</oddHeader>
    <oddFooter>&amp;C-&amp;P -</oddFooter>
  </headerFooter>
  <rowBreaks count="1" manualBreakCount="1">
    <brk id="44" max="24" man="1"/>
  </rowBreaks>
  <colBreaks count="1" manualBreakCount="1">
    <brk id="15" max="89" man="1"/>
  </colBreaks>
  <ignoredErrors>
    <ignoredError sqref="C8:Y18 C29:Y33" unlockedFormula="1"/>
    <ignoredError sqref="C34:Y34" formulaRange="1" unlockedFormula="1"/>
    <ignoredError sqref="C35:Y3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3"/>
  <sheetViews>
    <sheetView view="pageBreakPreview" zoomScaleNormal="100" zoomScaleSheetLayoutView="100" workbookViewId="0">
      <pane xSplit="2" ySplit="6" topLeftCell="C7" activePane="bottomRight" state="frozen"/>
      <selection activeCell="H31" sqref="H31:H33"/>
      <selection pane="topRight" activeCell="H31" sqref="H31:H33"/>
      <selection pane="bottomLeft" activeCell="H31" sqref="H31:H33"/>
      <selection pane="bottomRight" activeCell="M18" sqref="M18"/>
    </sheetView>
  </sheetViews>
  <sheetFormatPr defaultRowHeight="13.5"/>
  <cols>
    <col min="1" max="1" width="5" style="36" bestFit="1" customWidth="1"/>
    <col min="2" max="2" width="16.375" style="36" bestFit="1" customWidth="1"/>
    <col min="3" max="4" width="14" style="36" customWidth="1"/>
    <col min="5" max="5" width="17.75" style="36" bestFit="1" customWidth="1"/>
    <col min="6" max="6" width="13.875" style="36" bestFit="1" customWidth="1"/>
    <col min="7" max="7" width="15.375" style="36" bestFit="1" customWidth="1"/>
    <col min="8" max="8" width="14.75" style="36" bestFit="1" customWidth="1"/>
    <col min="9" max="9" width="9.625" style="36" bestFit="1" customWidth="1"/>
    <col min="10" max="10" width="14.125" style="36" bestFit="1" customWidth="1"/>
    <col min="11" max="11" width="15.375" style="36" customWidth="1"/>
    <col min="12" max="12" width="12.625" style="36" customWidth="1"/>
    <col min="13" max="14" width="9" style="36"/>
    <col min="15" max="15" width="17" style="36" customWidth="1"/>
    <col min="16" max="16384" width="9" style="36"/>
  </cols>
  <sheetData>
    <row r="1" spans="1:13" ht="17.25">
      <c r="A1" s="2099" t="s">
        <v>702</v>
      </c>
      <c r="B1" s="2099"/>
      <c r="C1" s="2099"/>
      <c r="D1" s="2099"/>
      <c r="E1" s="2099"/>
      <c r="F1" s="2099"/>
      <c r="G1" s="85"/>
      <c r="H1" s="85"/>
    </row>
    <row r="2" spans="1:13" ht="14.25" thickBot="1">
      <c r="E2" s="1979"/>
      <c r="F2" s="1979"/>
    </row>
    <row r="3" spans="1:13">
      <c r="A3" s="2087" t="s">
        <v>153</v>
      </c>
      <c r="B3" s="2088"/>
      <c r="C3" s="86" t="s">
        <v>435</v>
      </c>
      <c r="D3" s="86" t="s">
        <v>436</v>
      </c>
      <c r="E3" s="40"/>
      <c r="F3" s="578"/>
      <c r="G3" s="578"/>
      <c r="H3" s="35"/>
      <c r="I3" s="2083" t="s">
        <v>642</v>
      </c>
      <c r="J3" s="2084"/>
      <c r="K3" s="71"/>
    </row>
    <row r="4" spans="1:13" ht="22.5" customHeight="1">
      <c r="A4" s="2089"/>
      <c r="B4" s="2002"/>
      <c r="C4" s="87" t="s">
        <v>257</v>
      </c>
      <c r="D4" s="87" t="s">
        <v>258</v>
      </c>
      <c r="E4" s="2094" t="s">
        <v>264</v>
      </c>
      <c r="F4" s="2094" t="s">
        <v>265</v>
      </c>
      <c r="G4" s="2094" t="s">
        <v>266</v>
      </c>
      <c r="H4" s="2094" t="s">
        <v>267</v>
      </c>
      <c r="I4" s="2085"/>
      <c r="J4" s="2086"/>
      <c r="K4" s="71"/>
    </row>
    <row r="5" spans="1:13" ht="41.25" customHeight="1">
      <c r="A5" s="2089"/>
      <c r="B5" s="2002"/>
      <c r="C5" s="88"/>
      <c r="D5" s="88"/>
      <c r="E5" s="2095"/>
      <c r="F5" s="2095"/>
      <c r="G5" s="2100"/>
      <c r="H5" s="2100"/>
      <c r="I5" s="87" t="s">
        <v>52</v>
      </c>
      <c r="J5" s="144" t="s">
        <v>51</v>
      </c>
      <c r="K5" s="71"/>
      <c r="L5" s="89"/>
    </row>
    <row r="6" spans="1:13" ht="14.25" thickBot="1">
      <c r="A6" s="2090"/>
      <c r="B6" s="2091"/>
      <c r="C6" s="90" t="s">
        <v>652</v>
      </c>
      <c r="D6" s="90" t="s">
        <v>653</v>
      </c>
      <c r="E6" s="91" t="s">
        <v>437</v>
      </c>
      <c r="F6" s="91" t="s">
        <v>438</v>
      </c>
      <c r="G6" s="91" t="s">
        <v>439</v>
      </c>
      <c r="H6" s="91" t="s">
        <v>440</v>
      </c>
      <c r="I6" s="90" t="s">
        <v>75</v>
      </c>
      <c r="J6" s="145" t="s">
        <v>653</v>
      </c>
      <c r="K6" s="71"/>
      <c r="L6" s="99"/>
    </row>
    <row r="7" spans="1:13" ht="14.25" thickBot="1">
      <c r="A7" s="2089" t="s">
        <v>371</v>
      </c>
      <c r="B7" s="2002"/>
      <c r="C7" s="1512">
        <f t="shared" ref="C7:J7" si="0">SUM(C8:C10)</f>
        <v>133</v>
      </c>
      <c r="D7" s="1512">
        <f t="shared" si="0"/>
        <v>3380</v>
      </c>
      <c r="E7" s="1512">
        <f t="shared" si="0"/>
        <v>2522</v>
      </c>
      <c r="F7" s="1512">
        <f t="shared" si="0"/>
        <v>219</v>
      </c>
      <c r="G7" s="1512">
        <f t="shared" si="0"/>
        <v>515</v>
      </c>
      <c r="H7" s="1512">
        <f t="shared" si="0"/>
        <v>125</v>
      </c>
      <c r="I7" s="1513">
        <f>SUM(I8:I10)</f>
        <v>9060</v>
      </c>
      <c r="J7" s="1514">
        <f t="shared" si="0"/>
        <v>19004</v>
      </c>
      <c r="K7" s="92"/>
      <c r="L7" s="99"/>
      <c r="M7" s="93"/>
    </row>
    <row r="8" spans="1:13">
      <c r="A8" s="2101" t="s">
        <v>154</v>
      </c>
      <c r="B8" s="1973"/>
      <c r="C8" s="1515">
        <f t="shared" ref="C8:J8" si="1">SUM(C11:C13)</f>
        <v>31</v>
      </c>
      <c r="D8" s="1515">
        <f t="shared" si="1"/>
        <v>1119</v>
      </c>
      <c r="E8" s="1516">
        <f t="shared" si="1"/>
        <v>1034</v>
      </c>
      <c r="F8" s="1515">
        <f t="shared" si="1"/>
        <v>25</v>
      </c>
      <c r="G8" s="1515">
        <f t="shared" si="1"/>
        <v>0</v>
      </c>
      <c r="H8" s="1516">
        <f t="shared" si="1"/>
        <v>60</v>
      </c>
      <c r="I8" s="1516">
        <f t="shared" si="1"/>
        <v>2713</v>
      </c>
      <c r="J8" s="1517">
        <f t="shared" si="1"/>
        <v>5251</v>
      </c>
      <c r="K8" s="92"/>
      <c r="L8" s="99"/>
      <c r="M8" s="93"/>
    </row>
    <row r="9" spans="1:13">
      <c r="A9" s="2092" t="s">
        <v>372</v>
      </c>
      <c r="B9" s="1983"/>
      <c r="C9" s="1518">
        <f>SUM(C14:C15)</f>
        <v>84</v>
      </c>
      <c r="D9" s="1518">
        <f t="shared" ref="D9:J9" si="2">SUM(D14:D15)</f>
        <v>1591</v>
      </c>
      <c r="E9" s="1519">
        <f t="shared" si="2"/>
        <v>1015</v>
      </c>
      <c r="F9" s="1518">
        <f t="shared" si="2"/>
        <v>0</v>
      </c>
      <c r="G9" s="1518">
        <f t="shared" si="2"/>
        <v>515</v>
      </c>
      <c r="H9" s="1519">
        <f t="shared" si="2"/>
        <v>62</v>
      </c>
      <c r="I9" s="1519">
        <f t="shared" si="2"/>
        <v>4253</v>
      </c>
      <c r="J9" s="1520">
        <f t="shared" si="2"/>
        <v>10260</v>
      </c>
      <c r="K9" s="92"/>
      <c r="L9" s="99"/>
      <c r="M9" s="93"/>
    </row>
    <row r="10" spans="1:13" ht="14.25" thickBot="1">
      <c r="A10" s="2093" t="s">
        <v>155</v>
      </c>
      <c r="B10" s="1994"/>
      <c r="C10" s="1521">
        <f t="shared" ref="C10:J10" si="3">SUM(C16:C17)</f>
        <v>18</v>
      </c>
      <c r="D10" s="1521">
        <f t="shared" si="3"/>
        <v>670</v>
      </c>
      <c r="E10" s="1522">
        <f t="shared" si="3"/>
        <v>473</v>
      </c>
      <c r="F10" s="1521">
        <f t="shared" si="3"/>
        <v>194</v>
      </c>
      <c r="G10" s="1521">
        <f t="shared" si="3"/>
        <v>0</v>
      </c>
      <c r="H10" s="1521">
        <f t="shared" si="3"/>
        <v>3</v>
      </c>
      <c r="I10" s="1522">
        <f t="shared" si="3"/>
        <v>2094</v>
      </c>
      <c r="J10" s="1523">
        <f t="shared" si="3"/>
        <v>3493</v>
      </c>
      <c r="K10" s="92"/>
      <c r="L10" s="99"/>
      <c r="M10" s="93"/>
    </row>
    <row r="11" spans="1:13">
      <c r="A11" s="2096" t="s">
        <v>259</v>
      </c>
      <c r="B11" s="41" t="s">
        <v>373</v>
      </c>
      <c r="C11" s="1515">
        <v>8</v>
      </c>
      <c r="D11" s="1515">
        <v>378</v>
      </c>
      <c r="E11" s="1516">
        <v>310</v>
      </c>
      <c r="F11" s="1515">
        <v>14</v>
      </c>
      <c r="G11" s="1515">
        <v>0</v>
      </c>
      <c r="H11" s="1516">
        <v>54</v>
      </c>
      <c r="I11" s="1516">
        <v>259</v>
      </c>
      <c r="J11" s="1517">
        <v>433</v>
      </c>
      <c r="K11" s="92"/>
      <c r="L11" s="99"/>
      <c r="M11" s="93"/>
    </row>
    <row r="12" spans="1:13">
      <c r="A12" s="2097"/>
      <c r="B12" s="42" t="s">
        <v>374</v>
      </c>
      <c r="C12" s="1518">
        <v>16</v>
      </c>
      <c r="D12" s="1518">
        <v>652</v>
      </c>
      <c r="E12" s="1519">
        <v>646</v>
      </c>
      <c r="F12" s="1518">
        <v>0</v>
      </c>
      <c r="G12" s="1518">
        <v>0</v>
      </c>
      <c r="H12" s="1519">
        <v>6</v>
      </c>
      <c r="I12" s="1519">
        <v>860</v>
      </c>
      <c r="J12" s="1520">
        <v>1910</v>
      </c>
      <c r="K12" s="92"/>
      <c r="L12" s="99"/>
      <c r="M12" s="93"/>
    </row>
    <row r="13" spans="1:13">
      <c r="A13" s="2097"/>
      <c r="B13" s="42" t="s">
        <v>375</v>
      </c>
      <c r="C13" s="1524">
        <v>7</v>
      </c>
      <c r="D13" s="1524">
        <v>89</v>
      </c>
      <c r="E13" s="1525">
        <v>78</v>
      </c>
      <c r="F13" s="1524">
        <v>11</v>
      </c>
      <c r="G13" s="1524">
        <v>0</v>
      </c>
      <c r="H13" s="1525">
        <v>0</v>
      </c>
      <c r="I13" s="1525">
        <v>1594</v>
      </c>
      <c r="J13" s="1526">
        <v>2908</v>
      </c>
      <c r="K13" s="92"/>
      <c r="L13" s="99"/>
      <c r="M13" s="93"/>
    </row>
    <row r="14" spans="1:13">
      <c r="A14" s="2097"/>
      <c r="B14" s="42" t="s">
        <v>372</v>
      </c>
      <c r="C14" s="1524">
        <v>83</v>
      </c>
      <c r="D14" s="1524">
        <v>1591</v>
      </c>
      <c r="E14" s="1524">
        <v>1015</v>
      </c>
      <c r="F14" s="1524">
        <v>0</v>
      </c>
      <c r="G14" s="1524">
        <v>515</v>
      </c>
      <c r="H14" s="1524">
        <v>62</v>
      </c>
      <c r="I14" s="1525">
        <v>4069</v>
      </c>
      <c r="J14" s="1526">
        <v>9772</v>
      </c>
      <c r="K14" s="92"/>
      <c r="L14" s="99"/>
      <c r="M14" s="93"/>
    </row>
    <row r="15" spans="1:13">
      <c r="A15" s="2097"/>
      <c r="B15" s="42" t="s">
        <v>157</v>
      </c>
      <c r="C15" s="1524">
        <v>1</v>
      </c>
      <c r="D15" s="1524">
        <v>0</v>
      </c>
      <c r="E15" s="1525">
        <v>0</v>
      </c>
      <c r="F15" s="1524">
        <v>0</v>
      </c>
      <c r="G15" s="1524">
        <v>0</v>
      </c>
      <c r="H15" s="1525">
        <v>0</v>
      </c>
      <c r="I15" s="1525">
        <v>184</v>
      </c>
      <c r="J15" s="1526">
        <v>488</v>
      </c>
      <c r="K15" s="92"/>
      <c r="L15" s="99"/>
      <c r="M15" s="93"/>
    </row>
    <row r="16" spans="1:13">
      <c r="A16" s="2097"/>
      <c r="B16" s="42" t="s">
        <v>376</v>
      </c>
      <c r="C16" s="1524">
        <v>16</v>
      </c>
      <c r="D16" s="1524">
        <v>663</v>
      </c>
      <c r="E16" s="1525">
        <v>469</v>
      </c>
      <c r="F16" s="1524">
        <v>194</v>
      </c>
      <c r="G16" s="1524">
        <v>0</v>
      </c>
      <c r="H16" s="1524">
        <v>0</v>
      </c>
      <c r="I16" s="1525">
        <v>1961</v>
      </c>
      <c r="J16" s="1526">
        <v>3135</v>
      </c>
      <c r="K16" s="92"/>
      <c r="L16" s="99"/>
      <c r="M16" s="93"/>
    </row>
    <row r="17" spans="1:13" ht="14.25" thickBot="1">
      <c r="A17" s="2098"/>
      <c r="B17" s="83" t="s">
        <v>370</v>
      </c>
      <c r="C17" s="1527">
        <v>2</v>
      </c>
      <c r="D17" s="1527">
        <v>7</v>
      </c>
      <c r="E17" s="1528">
        <v>4</v>
      </c>
      <c r="F17" s="1527">
        <v>0</v>
      </c>
      <c r="G17" s="1527">
        <v>0</v>
      </c>
      <c r="H17" s="1528">
        <v>3</v>
      </c>
      <c r="I17" s="1528">
        <v>133</v>
      </c>
      <c r="J17" s="1529">
        <v>358</v>
      </c>
      <c r="K17" s="92"/>
      <c r="L17" s="99"/>
      <c r="M17" s="93"/>
    </row>
    <row r="18" spans="1:13" s="99" customFormat="1" ht="200.25" customHeight="1" thickBot="1">
      <c r="A18" s="71"/>
      <c r="B18" s="95"/>
      <c r="C18" s="96"/>
      <c r="D18" s="96"/>
      <c r="E18" s="96"/>
      <c r="F18" s="96"/>
      <c r="G18" s="97"/>
      <c r="H18" s="97"/>
      <c r="I18" s="97"/>
      <c r="J18" s="148"/>
      <c r="K18" s="97"/>
      <c r="L18" s="94"/>
      <c r="M18" s="98"/>
    </row>
    <row r="19" spans="1:13">
      <c r="J19" s="146"/>
    </row>
    <row r="20" spans="1:13">
      <c r="C20" s="100"/>
      <c r="D20" s="100"/>
      <c r="E20" s="100"/>
      <c r="F20" s="100"/>
      <c r="G20" s="100"/>
      <c r="H20" s="100"/>
      <c r="I20" s="100"/>
      <c r="J20" s="147"/>
      <c r="K20" s="100"/>
    </row>
    <row r="21" spans="1:13">
      <c r="A21" s="100"/>
      <c r="B21" s="100"/>
      <c r="C21" s="100"/>
      <c r="D21" s="100"/>
      <c r="E21" s="100"/>
      <c r="F21" s="100"/>
      <c r="G21" s="100"/>
      <c r="H21" s="100"/>
      <c r="I21" s="100"/>
      <c r="J21" s="147"/>
      <c r="K21" s="100"/>
    </row>
    <row r="22" spans="1:13">
      <c r="J22" s="99"/>
    </row>
    <row r="23" spans="1:13">
      <c r="J23" s="99"/>
    </row>
    <row r="24" spans="1:13">
      <c r="J24" s="99"/>
    </row>
    <row r="25" spans="1:13">
      <c r="J25" s="99"/>
    </row>
    <row r="26" spans="1:13">
      <c r="J26" s="99"/>
    </row>
    <row r="27" spans="1:13">
      <c r="J27" s="99"/>
    </row>
    <row r="28" spans="1:13">
      <c r="J28" s="99"/>
    </row>
    <row r="29" spans="1:13">
      <c r="J29" s="99"/>
    </row>
    <row r="30" spans="1:13">
      <c r="J30" s="99"/>
    </row>
    <row r="31" spans="1:13">
      <c r="J31" s="99"/>
    </row>
    <row r="32" spans="1:13">
      <c r="J32" s="99"/>
    </row>
    <row r="33" spans="10:10">
      <c r="J33" s="99"/>
    </row>
    <row r="34" spans="10:10">
      <c r="J34" s="99"/>
    </row>
    <row r="35" spans="10:10">
      <c r="J35" s="99"/>
    </row>
    <row r="36" spans="10:10">
      <c r="J36" s="99"/>
    </row>
    <row r="37" spans="10:10">
      <c r="J37" s="99"/>
    </row>
    <row r="38" spans="10:10">
      <c r="J38" s="99"/>
    </row>
    <row r="39" spans="10:10">
      <c r="J39" s="99"/>
    </row>
    <row r="40" spans="10:10">
      <c r="J40" s="99"/>
    </row>
    <row r="41" spans="10:10">
      <c r="J41" s="99"/>
    </row>
    <row r="42" spans="10:10">
      <c r="J42" s="99"/>
    </row>
    <row r="43" spans="10:10">
      <c r="J43" s="99"/>
    </row>
    <row r="44" spans="10:10">
      <c r="J44" s="99"/>
    </row>
    <row r="45" spans="10:10">
      <c r="J45" s="99"/>
    </row>
    <row r="46" spans="10:10">
      <c r="J46" s="99"/>
    </row>
    <row r="47" spans="10:10">
      <c r="J47" s="99"/>
    </row>
    <row r="48" spans="10:10">
      <c r="J48" s="99"/>
    </row>
    <row r="49" spans="10:10">
      <c r="J49" s="99"/>
    </row>
    <row r="50" spans="10:10">
      <c r="J50" s="99"/>
    </row>
    <row r="51" spans="10:10">
      <c r="J51" s="99"/>
    </row>
    <row r="52" spans="10:10">
      <c r="J52" s="99"/>
    </row>
    <row r="53" spans="10:10">
      <c r="J53" s="99"/>
    </row>
  </sheetData>
  <mergeCells count="13">
    <mergeCell ref="A11:A17"/>
    <mergeCell ref="E4:E5"/>
    <mergeCell ref="A1:F1"/>
    <mergeCell ref="G4:G5"/>
    <mergeCell ref="H4:H5"/>
    <mergeCell ref="E2:F2"/>
    <mergeCell ref="A8:B8"/>
    <mergeCell ref="I3:J4"/>
    <mergeCell ref="A3:B6"/>
    <mergeCell ref="A9:B9"/>
    <mergeCell ref="A10:B10"/>
    <mergeCell ref="A7:B7"/>
    <mergeCell ref="F4:F5"/>
  </mergeCells>
  <phoneticPr fontId="8"/>
  <printOptions horizontalCentered="1"/>
  <pageMargins left="0.59055118110236227" right="0.59055118110236227" top="0.59055118110236227" bottom="0.39370078740157483" header="0.51181102362204722" footer="0.31496062992125984"/>
  <pageSetup paperSize="9" scale="96" firstPageNumber="44" pageOrder="overThenDown" orientation="portrait" r:id="rId1"/>
  <headerFooter scaleWithDoc="0" alignWithMargins="0">
    <oddFooter>&amp;C-&amp;P -</oddFooter>
  </headerFooter>
  <colBreaks count="1" manualBreakCount="1">
    <brk id="6" max="17"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22"/>
  <sheetViews>
    <sheetView tabSelected="1" view="pageBreakPreview" zoomScaleNormal="75" zoomScaleSheetLayoutView="75" workbookViewId="0">
      <pane ySplit="4" topLeftCell="A5" activePane="bottomLeft" state="frozen"/>
      <selection activeCell="H31" sqref="H31:H33"/>
      <selection pane="bottomLeft" activeCell="K84" sqref="K84"/>
    </sheetView>
  </sheetViews>
  <sheetFormatPr defaultRowHeight="13.5"/>
  <cols>
    <col min="1" max="1" width="4.25" style="200" bestFit="1" customWidth="1"/>
    <col min="2" max="2" width="12.75" style="200" bestFit="1" customWidth="1"/>
    <col min="3" max="3" width="8.5" style="200" customWidth="1"/>
    <col min="4" max="4" width="10.625" style="200" bestFit="1" customWidth="1"/>
    <col min="5" max="5" width="8.625" style="200" customWidth="1"/>
    <col min="6" max="6" width="7.5" style="200" customWidth="1"/>
    <col min="7" max="9" width="9.5" style="200" customWidth="1"/>
    <col min="10" max="10" width="9.75" style="200" bestFit="1" customWidth="1"/>
    <col min="11" max="16384" width="9" style="200"/>
  </cols>
  <sheetData>
    <row r="1" spans="1:11" ht="20.25" customHeight="1">
      <c r="A1" s="2102" t="s">
        <v>704</v>
      </c>
      <c r="B1" s="2102"/>
      <c r="C1" s="2102"/>
      <c r="D1" s="2102"/>
      <c r="E1" s="2102"/>
      <c r="F1" s="2102"/>
      <c r="G1" s="2103"/>
      <c r="H1" s="2103"/>
      <c r="I1" s="2103"/>
      <c r="J1" s="2103"/>
    </row>
    <row r="2" spans="1:11" ht="19.5" customHeight="1" thickBot="1">
      <c r="A2" s="456"/>
      <c r="B2" s="456"/>
      <c r="C2" s="456"/>
      <c r="D2" s="456"/>
      <c r="E2" s="456"/>
      <c r="F2" s="456"/>
      <c r="G2" s="457"/>
      <c r="H2" s="457"/>
      <c r="I2" s="2052"/>
      <c r="J2" s="2052"/>
    </row>
    <row r="3" spans="1:11" ht="14.25" thickBot="1">
      <c r="A3" s="2121" t="s">
        <v>87</v>
      </c>
      <c r="B3" s="2122"/>
      <c r="C3" s="2114" t="s">
        <v>203</v>
      </c>
      <c r="D3" s="399"/>
      <c r="E3" s="399"/>
      <c r="F3" s="399"/>
      <c r="G3" s="2107" t="s">
        <v>41</v>
      </c>
      <c r="H3" s="2041"/>
      <c r="I3" s="2041"/>
      <c r="J3" s="2108"/>
    </row>
    <row r="4" spans="1:11" ht="60.75" thickBot="1">
      <c r="A4" s="2123"/>
      <c r="B4" s="2056"/>
      <c r="C4" s="2115"/>
      <c r="D4" s="458" t="s">
        <v>486</v>
      </c>
      <c r="E4" s="458" t="s">
        <v>734</v>
      </c>
      <c r="F4" s="459" t="s">
        <v>300</v>
      </c>
      <c r="G4" s="460" t="s">
        <v>462</v>
      </c>
      <c r="H4" s="460" t="s">
        <v>463</v>
      </c>
      <c r="I4" s="460" t="s">
        <v>464</v>
      </c>
      <c r="J4" s="461" t="s">
        <v>42</v>
      </c>
    </row>
    <row r="5" spans="1:11" ht="14.25" thickBot="1">
      <c r="A5" s="2116" t="s">
        <v>350</v>
      </c>
      <c r="B5" s="2117"/>
      <c r="C5" s="1530">
        <f t="shared" ref="C5:J5" si="0">SUM(C6:C8)</f>
        <v>2102</v>
      </c>
      <c r="D5" s="1531">
        <f t="shared" si="0"/>
        <v>1873</v>
      </c>
      <c r="E5" s="1531">
        <f t="shared" si="0"/>
        <v>145</v>
      </c>
      <c r="F5" s="1531">
        <f t="shared" si="0"/>
        <v>16</v>
      </c>
      <c r="G5" s="1530">
        <f t="shared" si="0"/>
        <v>1308</v>
      </c>
      <c r="H5" s="1530">
        <f t="shared" si="0"/>
        <v>571</v>
      </c>
      <c r="I5" s="1531">
        <f t="shared" si="0"/>
        <v>132</v>
      </c>
      <c r="J5" s="1532">
        <f t="shared" si="0"/>
        <v>91</v>
      </c>
    </row>
    <row r="6" spans="1:11">
      <c r="A6" s="2118" t="s">
        <v>91</v>
      </c>
      <c r="B6" s="2041"/>
      <c r="C6" s="1533">
        <f>SUM(C9:C11)</f>
        <v>856</v>
      </c>
      <c r="D6" s="1534">
        <f t="shared" ref="D6:J6" si="1">SUM(D9:D11)</f>
        <v>765</v>
      </c>
      <c r="E6" s="1534">
        <f>SUM(E9:E11)</f>
        <v>55</v>
      </c>
      <c r="F6" s="1534">
        <f>SUM(F9:F11)</f>
        <v>5</v>
      </c>
      <c r="G6" s="1533">
        <f t="shared" si="1"/>
        <v>528</v>
      </c>
      <c r="H6" s="1533">
        <f t="shared" si="1"/>
        <v>242</v>
      </c>
      <c r="I6" s="1534">
        <f t="shared" si="1"/>
        <v>50</v>
      </c>
      <c r="J6" s="1535">
        <f t="shared" si="1"/>
        <v>36</v>
      </c>
    </row>
    <row r="7" spans="1:11">
      <c r="A7" s="2119" t="s">
        <v>351</v>
      </c>
      <c r="B7" s="2039"/>
      <c r="C7" s="1536">
        <f t="shared" ref="C7:J7" si="2">SUM(C12:C13)</f>
        <v>973</v>
      </c>
      <c r="D7" s="1537">
        <f t="shared" si="2"/>
        <v>882</v>
      </c>
      <c r="E7" s="1537">
        <f>SUM(E12:E13)</f>
        <v>64</v>
      </c>
      <c r="F7" s="1537">
        <f>SUM(F12:F13)</f>
        <v>5</v>
      </c>
      <c r="G7" s="1536">
        <f t="shared" si="2"/>
        <v>635</v>
      </c>
      <c r="H7" s="1536">
        <f t="shared" si="2"/>
        <v>240</v>
      </c>
      <c r="I7" s="1537">
        <f t="shared" si="2"/>
        <v>55</v>
      </c>
      <c r="J7" s="1538">
        <f t="shared" si="2"/>
        <v>43</v>
      </c>
    </row>
    <row r="8" spans="1:11" ht="14.25" thickBot="1">
      <c r="A8" s="2120" t="s">
        <v>94</v>
      </c>
      <c r="B8" s="2032"/>
      <c r="C8" s="1539">
        <f t="shared" ref="C8:J8" si="3">SUM(C14:C15)</f>
        <v>273</v>
      </c>
      <c r="D8" s="1540">
        <f t="shared" si="3"/>
        <v>226</v>
      </c>
      <c r="E8" s="1540">
        <f>SUM(E14:E15)</f>
        <v>26</v>
      </c>
      <c r="F8" s="1540">
        <f>SUM(F14:F15)</f>
        <v>6</v>
      </c>
      <c r="G8" s="1539">
        <f t="shared" si="3"/>
        <v>145</v>
      </c>
      <c r="H8" s="1539">
        <f t="shared" si="3"/>
        <v>89</v>
      </c>
      <c r="I8" s="1540">
        <f t="shared" si="3"/>
        <v>27</v>
      </c>
      <c r="J8" s="1541">
        <f t="shared" si="3"/>
        <v>12</v>
      </c>
    </row>
    <row r="9" spans="1:11">
      <c r="A9" s="2111" t="s">
        <v>101</v>
      </c>
      <c r="B9" s="199" t="s">
        <v>352</v>
      </c>
      <c r="C9" s="1542">
        <f>SUM(C18,C22,C26)</f>
        <v>122</v>
      </c>
      <c r="D9" s="1534">
        <f>SUM(D18,D22,D26)</f>
        <v>94</v>
      </c>
      <c r="E9" s="1534">
        <f t="shared" ref="E9:J9" si="4">SUM(E18,E22,E26)</f>
        <v>16</v>
      </c>
      <c r="F9" s="1534">
        <f t="shared" si="4"/>
        <v>5</v>
      </c>
      <c r="G9" s="1533">
        <f t="shared" si="4"/>
        <v>70</v>
      </c>
      <c r="H9" s="1533">
        <f t="shared" si="4"/>
        <v>30</v>
      </c>
      <c r="I9" s="1534">
        <f t="shared" si="4"/>
        <v>9</v>
      </c>
      <c r="J9" s="1535">
        <f t="shared" si="4"/>
        <v>13</v>
      </c>
    </row>
    <row r="10" spans="1:11">
      <c r="A10" s="2112"/>
      <c r="B10" s="268" t="s">
        <v>353</v>
      </c>
      <c r="C10" s="1543">
        <f t="shared" ref="C10:J10" si="5">SUM(C28,C32,C41)</f>
        <v>409</v>
      </c>
      <c r="D10" s="1537">
        <f>SUM(D28,D32,D41)</f>
        <v>369</v>
      </c>
      <c r="E10" s="1537">
        <f>SUM(E28,E32,E41)</f>
        <v>17</v>
      </c>
      <c r="F10" s="1537">
        <f>SUM(F28,F32,F41)</f>
        <v>0</v>
      </c>
      <c r="G10" s="1536">
        <f>SUM(G28,G32,G41)</f>
        <v>273</v>
      </c>
      <c r="H10" s="1536">
        <f t="shared" si="5"/>
        <v>106</v>
      </c>
      <c r="I10" s="1537">
        <f t="shared" si="5"/>
        <v>20</v>
      </c>
      <c r="J10" s="1538">
        <f t="shared" si="5"/>
        <v>10</v>
      </c>
    </row>
    <row r="11" spans="1:11">
      <c r="A11" s="2112"/>
      <c r="B11" s="268" t="s">
        <v>354</v>
      </c>
      <c r="C11" s="1544">
        <f t="shared" ref="C11:J11" si="6">SUM(C51)</f>
        <v>325</v>
      </c>
      <c r="D11" s="1545">
        <f t="shared" si="6"/>
        <v>302</v>
      </c>
      <c r="E11" s="1545">
        <f>SUM(E51)</f>
        <v>22</v>
      </c>
      <c r="F11" s="1545">
        <f>SUM(F51)</f>
        <v>0</v>
      </c>
      <c r="G11" s="1546">
        <f t="shared" si="6"/>
        <v>185</v>
      </c>
      <c r="H11" s="1546">
        <f t="shared" si="6"/>
        <v>106</v>
      </c>
      <c r="I11" s="1545">
        <f t="shared" si="6"/>
        <v>21</v>
      </c>
      <c r="J11" s="1547">
        <f t="shared" si="6"/>
        <v>13</v>
      </c>
    </row>
    <row r="12" spans="1:11">
      <c r="A12" s="2112"/>
      <c r="B12" s="268" t="s">
        <v>351</v>
      </c>
      <c r="C12" s="1544">
        <f t="shared" ref="C12:J12" si="7">SUM(C55,C59,C67)</f>
        <v>887</v>
      </c>
      <c r="D12" s="1545">
        <f t="shared" si="7"/>
        <v>805</v>
      </c>
      <c r="E12" s="1545">
        <f t="shared" si="7"/>
        <v>49</v>
      </c>
      <c r="F12" s="1545">
        <f t="shared" si="7"/>
        <v>5</v>
      </c>
      <c r="G12" s="1546">
        <f t="shared" si="7"/>
        <v>584</v>
      </c>
      <c r="H12" s="1546">
        <f t="shared" si="7"/>
        <v>215</v>
      </c>
      <c r="I12" s="1545">
        <f t="shared" si="7"/>
        <v>49</v>
      </c>
      <c r="J12" s="1547">
        <f t="shared" si="7"/>
        <v>39</v>
      </c>
    </row>
    <row r="13" spans="1:11">
      <c r="A13" s="2112"/>
      <c r="B13" s="268" t="s">
        <v>99</v>
      </c>
      <c r="C13" s="1544">
        <f t="shared" ref="C13:J13" si="8">SUM(C71)</f>
        <v>86</v>
      </c>
      <c r="D13" s="1545">
        <f t="shared" si="8"/>
        <v>77</v>
      </c>
      <c r="E13" s="1545">
        <f>SUM(E71)</f>
        <v>15</v>
      </c>
      <c r="F13" s="1545">
        <f>SUM(F71)</f>
        <v>0</v>
      </c>
      <c r="G13" s="1546">
        <f t="shared" si="8"/>
        <v>51</v>
      </c>
      <c r="H13" s="1546">
        <f t="shared" si="8"/>
        <v>25</v>
      </c>
      <c r="I13" s="1545">
        <f t="shared" si="8"/>
        <v>6</v>
      </c>
      <c r="J13" s="1547">
        <f t="shared" si="8"/>
        <v>4</v>
      </c>
    </row>
    <row r="14" spans="1:11">
      <c r="A14" s="2112"/>
      <c r="B14" s="268" t="s">
        <v>355</v>
      </c>
      <c r="C14" s="1544">
        <f t="shared" ref="C14:J14" si="9">SUM(C76,C85)</f>
        <v>190</v>
      </c>
      <c r="D14" s="1545">
        <f t="shared" si="9"/>
        <v>175</v>
      </c>
      <c r="E14" s="1545">
        <f>SUM(E76,E85)</f>
        <v>23</v>
      </c>
      <c r="F14" s="1545">
        <f>SUM(F76,F85)</f>
        <v>3</v>
      </c>
      <c r="G14" s="1546">
        <f t="shared" si="9"/>
        <v>98</v>
      </c>
      <c r="H14" s="1546">
        <f t="shared" si="9"/>
        <v>62</v>
      </c>
      <c r="I14" s="1545">
        <f t="shared" si="9"/>
        <v>22</v>
      </c>
      <c r="J14" s="1547">
        <f t="shared" si="9"/>
        <v>8</v>
      </c>
    </row>
    <row r="15" spans="1:11" ht="14.25" thickBot="1">
      <c r="A15" s="2113"/>
      <c r="B15" s="462" t="s">
        <v>102</v>
      </c>
      <c r="C15" s="1548">
        <f t="shared" ref="C15:J15" si="10">SUM(C86)</f>
        <v>83</v>
      </c>
      <c r="D15" s="1549">
        <f t="shared" si="10"/>
        <v>51</v>
      </c>
      <c r="E15" s="1549">
        <f>SUM(E86)</f>
        <v>3</v>
      </c>
      <c r="F15" s="1549">
        <f>SUM(F86)</f>
        <v>3</v>
      </c>
      <c r="G15" s="1550">
        <f t="shared" si="10"/>
        <v>47</v>
      </c>
      <c r="H15" s="1550">
        <f t="shared" si="10"/>
        <v>27</v>
      </c>
      <c r="I15" s="1549">
        <f t="shared" si="10"/>
        <v>5</v>
      </c>
      <c r="J15" s="1551">
        <f t="shared" si="10"/>
        <v>4</v>
      </c>
    </row>
    <row r="16" spans="1:11">
      <c r="A16" s="2109" t="s">
        <v>313</v>
      </c>
      <c r="B16" s="463" t="s">
        <v>539</v>
      </c>
      <c r="C16" s="1552">
        <v>41</v>
      </c>
      <c r="D16" s="1553">
        <v>26</v>
      </c>
      <c r="E16" s="1553">
        <v>5</v>
      </c>
      <c r="F16" s="1553"/>
      <c r="G16" s="1553">
        <v>26</v>
      </c>
      <c r="H16" s="1553">
        <v>7</v>
      </c>
      <c r="I16" s="1553">
        <v>4</v>
      </c>
      <c r="J16" s="1554">
        <v>4</v>
      </c>
      <c r="K16" s="477"/>
    </row>
    <row r="17" spans="1:11" ht="14.25" thickBot="1">
      <c r="A17" s="2124"/>
      <c r="B17" s="464" t="s">
        <v>388</v>
      </c>
      <c r="C17" s="1555"/>
      <c r="D17" s="1556"/>
      <c r="E17" s="1556"/>
      <c r="F17" s="1556"/>
      <c r="G17" s="1556"/>
      <c r="H17" s="1556"/>
      <c r="I17" s="1556"/>
      <c r="J17" s="1557"/>
      <c r="K17" s="477"/>
    </row>
    <row r="18" spans="1:11" ht="15" thickTop="1" thickBot="1">
      <c r="A18" s="2110"/>
      <c r="B18" s="404" t="s">
        <v>711</v>
      </c>
      <c r="C18" s="1558">
        <f>SUM(C16:C17)</f>
        <v>41</v>
      </c>
      <c r="D18" s="1559">
        <f t="shared" ref="D18:J18" si="11">SUM(D16:D17)</f>
        <v>26</v>
      </c>
      <c r="E18" s="1559">
        <f t="shared" si="11"/>
        <v>5</v>
      </c>
      <c r="F18" s="1559">
        <f t="shared" si="11"/>
        <v>0</v>
      </c>
      <c r="G18" s="1559">
        <f t="shared" si="11"/>
        <v>26</v>
      </c>
      <c r="H18" s="1559">
        <f t="shared" si="11"/>
        <v>7</v>
      </c>
      <c r="I18" s="1559">
        <f t="shared" si="11"/>
        <v>4</v>
      </c>
      <c r="J18" s="1560">
        <f t="shared" si="11"/>
        <v>4</v>
      </c>
      <c r="K18" s="477"/>
    </row>
    <row r="19" spans="1:11" ht="13.5" customHeight="1">
      <c r="A19" s="2109" t="s">
        <v>319</v>
      </c>
      <c r="B19" s="464" t="s">
        <v>268</v>
      </c>
      <c r="C19" s="1561">
        <v>12</v>
      </c>
      <c r="D19" s="1562">
        <v>11</v>
      </c>
      <c r="E19" s="1562">
        <v>2</v>
      </c>
      <c r="F19" s="1562">
        <v>0</v>
      </c>
      <c r="G19" s="1562">
        <v>7</v>
      </c>
      <c r="H19" s="1562">
        <v>5</v>
      </c>
      <c r="I19" s="1562">
        <v>0</v>
      </c>
      <c r="J19" s="1563">
        <v>0</v>
      </c>
      <c r="K19" s="477"/>
    </row>
    <row r="20" spans="1:11">
      <c r="A20" s="2124"/>
      <c r="B20" s="464" t="s">
        <v>578</v>
      </c>
      <c r="C20" s="1564">
        <v>4</v>
      </c>
      <c r="D20" s="466">
        <v>4</v>
      </c>
      <c r="E20" s="466">
        <v>1</v>
      </c>
      <c r="F20" s="466">
        <v>0</v>
      </c>
      <c r="G20" s="466">
        <v>0</v>
      </c>
      <c r="H20" s="466">
        <v>3</v>
      </c>
      <c r="I20" s="466">
        <v>0</v>
      </c>
      <c r="J20" s="1565">
        <v>1</v>
      </c>
      <c r="K20" s="477"/>
    </row>
    <row r="21" spans="1:11" ht="14.25" thickBot="1">
      <c r="A21" s="2124"/>
      <c r="B21" s="464" t="s">
        <v>579</v>
      </c>
      <c r="C21" s="1564">
        <v>11</v>
      </c>
      <c r="D21" s="466">
        <v>11</v>
      </c>
      <c r="E21" s="466">
        <v>2</v>
      </c>
      <c r="F21" s="466">
        <v>0</v>
      </c>
      <c r="G21" s="466">
        <v>6</v>
      </c>
      <c r="H21" s="466">
        <v>2</v>
      </c>
      <c r="I21" s="466">
        <v>1</v>
      </c>
      <c r="J21" s="1565">
        <v>2</v>
      </c>
      <c r="K21" s="477"/>
    </row>
    <row r="22" spans="1:11" ht="15" thickTop="1" thickBot="1">
      <c r="A22" s="2110"/>
      <c r="B22" s="404" t="s">
        <v>711</v>
      </c>
      <c r="C22" s="1566">
        <f t="shared" ref="C22:J22" si="12">SUM(C19:C21)</f>
        <v>27</v>
      </c>
      <c r="D22" s="1567">
        <f t="shared" si="12"/>
        <v>26</v>
      </c>
      <c r="E22" s="1568">
        <f t="shared" si="12"/>
        <v>5</v>
      </c>
      <c r="F22" s="1558">
        <f t="shared" si="12"/>
        <v>0</v>
      </c>
      <c r="G22" s="1569">
        <f t="shared" si="12"/>
        <v>13</v>
      </c>
      <c r="H22" s="1569">
        <f t="shared" si="12"/>
        <v>10</v>
      </c>
      <c r="I22" s="1569">
        <f t="shared" si="12"/>
        <v>1</v>
      </c>
      <c r="J22" s="1570">
        <f t="shared" si="12"/>
        <v>3</v>
      </c>
      <c r="K22" s="477"/>
    </row>
    <row r="23" spans="1:11">
      <c r="A23" s="2109" t="s">
        <v>320</v>
      </c>
      <c r="B23" s="463" t="s">
        <v>329</v>
      </c>
      <c r="C23" s="1571">
        <v>19</v>
      </c>
      <c r="D23" s="1572">
        <v>10</v>
      </c>
      <c r="E23" s="1573">
        <v>2</v>
      </c>
      <c r="F23" s="1574">
        <v>5</v>
      </c>
      <c r="G23" s="1574">
        <v>10</v>
      </c>
      <c r="H23" s="1574">
        <v>3</v>
      </c>
      <c r="I23" s="1574">
        <v>4</v>
      </c>
      <c r="J23" s="1575">
        <v>2</v>
      </c>
      <c r="K23" s="477"/>
    </row>
    <row r="24" spans="1:11">
      <c r="A24" s="2124"/>
      <c r="B24" s="465" t="s">
        <v>281</v>
      </c>
      <c r="C24" s="1564">
        <v>18</v>
      </c>
      <c r="D24" s="466">
        <v>17</v>
      </c>
      <c r="E24" s="466">
        <v>1</v>
      </c>
      <c r="F24" s="466"/>
      <c r="G24" s="466">
        <v>14</v>
      </c>
      <c r="H24" s="466">
        <v>3</v>
      </c>
      <c r="I24" s="466"/>
      <c r="J24" s="1565">
        <v>1</v>
      </c>
      <c r="K24" s="477"/>
    </row>
    <row r="25" spans="1:11" ht="14.25" thickBot="1">
      <c r="A25" s="2124"/>
      <c r="B25" s="464" t="s">
        <v>282</v>
      </c>
      <c r="C25" s="1564">
        <v>17</v>
      </c>
      <c r="D25" s="466">
        <v>15</v>
      </c>
      <c r="E25" s="466">
        <v>3</v>
      </c>
      <c r="F25" s="466"/>
      <c r="G25" s="466">
        <v>7</v>
      </c>
      <c r="H25" s="466">
        <v>7</v>
      </c>
      <c r="I25" s="466"/>
      <c r="J25" s="1565">
        <v>3</v>
      </c>
      <c r="K25" s="477"/>
    </row>
    <row r="26" spans="1:11" ht="15" thickTop="1" thickBot="1">
      <c r="A26" s="2110"/>
      <c r="B26" s="404" t="s">
        <v>711</v>
      </c>
      <c r="C26" s="1558">
        <f>SUM(C23:C25)</f>
        <v>54</v>
      </c>
      <c r="D26" s="1559">
        <f>SUM(D23:D25)</f>
        <v>42</v>
      </c>
      <c r="E26" s="1559">
        <f t="shared" ref="E26:J26" si="13">SUM(E23:E25)</f>
        <v>6</v>
      </c>
      <c r="F26" s="1559">
        <f t="shared" si="13"/>
        <v>5</v>
      </c>
      <c r="G26" s="1559">
        <f t="shared" si="13"/>
        <v>31</v>
      </c>
      <c r="H26" s="1559">
        <f t="shared" si="13"/>
        <v>13</v>
      </c>
      <c r="I26" s="1559">
        <f t="shared" si="13"/>
        <v>4</v>
      </c>
      <c r="J26" s="1560">
        <f t="shared" si="13"/>
        <v>6</v>
      </c>
      <c r="K26" s="477"/>
    </row>
    <row r="27" spans="1:11" ht="14.25" thickBot="1">
      <c r="A27" s="2109" t="s">
        <v>452</v>
      </c>
      <c r="B27" s="405" t="s">
        <v>256</v>
      </c>
      <c r="C27" s="1576">
        <v>262</v>
      </c>
      <c r="D27" s="1562">
        <v>251</v>
      </c>
      <c r="E27" s="1562">
        <v>8</v>
      </c>
      <c r="F27" s="1562">
        <v>0</v>
      </c>
      <c r="G27" s="1562">
        <v>168</v>
      </c>
      <c r="H27" s="1562">
        <v>73</v>
      </c>
      <c r="I27" s="1562">
        <v>14</v>
      </c>
      <c r="J27" s="1563">
        <v>7</v>
      </c>
      <c r="K27" s="477"/>
    </row>
    <row r="28" spans="1:11" ht="15" thickTop="1" thickBot="1">
      <c r="A28" s="2110"/>
      <c r="B28" s="404" t="s">
        <v>711</v>
      </c>
      <c r="C28" s="1558">
        <f t="shared" ref="C28:J28" si="14">SUM(C27:C27)</f>
        <v>262</v>
      </c>
      <c r="D28" s="1559">
        <f t="shared" si="14"/>
        <v>251</v>
      </c>
      <c r="E28" s="1559">
        <f t="shared" si="14"/>
        <v>8</v>
      </c>
      <c r="F28" s="1559">
        <f t="shared" si="14"/>
        <v>0</v>
      </c>
      <c r="G28" s="1559">
        <f t="shared" si="14"/>
        <v>168</v>
      </c>
      <c r="H28" s="1559">
        <f t="shared" si="14"/>
        <v>73</v>
      </c>
      <c r="I28" s="1559">
        <f t="shared" si="14"/>
        <v>14</v>
      </c>
      <c r="J28" s="1560">
        <f t="shared" si="14"/>
        <v>7</v>
      </c>
      <c r="K28" s="477"/>
    </row>
    <row r="29" spans="1:11" ht="13.5" customHeight="1">
      <c r="A29" s="2104" t="s">
        <v>442</v>
      </c>
      <c r="B29" s="467" t="s">
        <v>243</v>
      </c>
      <c r="C29" s="1577">
        <v>13</v>
      </c>
      <c r="D29" s="1578">
        <v>13</v>
      </c>
      <c r="E29" s="1578">
        <v>2</v>
      </c>
      <c r="F29" s="1578">
        <v>0</v>
      </c>
      <c r="G29" s="1578">
        <v>10</v>
      </c>
      <c r="H29" s="1578">
        <v>1</v>
      </c>
      <c r="I29" s="1578">
        <v>1</v>
      </c>
      <c r="J29" s="1579">
        <v>1</v>
      </c>
      <c r="K29" s="477"/>
    </row>
    <row r="30" spans="1:11">
      <c r="A30" s="2105"/>
      <c r="B30" s="467" t="s">
        <v>244</v>
      </c>
      <c r="C30" s="1580">
        <v>1</v>
      </c>
      <c r="D30" s="1581">
        <v>1</v>
      </c>
      <c r="E30" s="1581">
        <v>0</v>
      </c>
      <c r="F30" s="1581">
        <v>0</v>
      </c>
      <c r="G30" s="1581">
        <v>0</v>
      </c>
      <c r="H30" s="1581">
        <v>1</v>
      </c>
      <c r="I30" s="1581">
        <v>0</v>
      </c>
      <c r="J30" s="1582">
        <v>0</v>
      </c>
      <c r="K30" s="477"/>
    </row>
    <row r="31" spans="1:11" ht="14.25" thickBot="1">
      <c r="A31" s="2105"/>
      <c r="B31" s="467" t="s">
        <v>245</v>
      </c>
      <c r="C31" s="1580">
        <v>7</v>
      </c>
      <c r="D31" s="1581">
        <v>4</v>
      </c>
      <c r="E31" s="1581">
        <v>0</v>
      </c>
      <c r="F31" s="1581">
        <v>0</v>
      </c>
      <c r="G31" s="1581">
        <v>6</v>
      </c>
      <c r="H31" s="1581">
        <v>1</v>
      </c>
      <c r="I31" s="1581">
        <v>0</v>
      </c>
      <c r="J31" s="1582">
        <v>0</v>
      </c>
      <c r="K31" s="477"/>
    </row>
    <row r="32" spans="1:11" ht="15" thickTop="1" thickBot="1">
      <c r="A32" s="2106"/>
      <c r="B32" s="437" t="s">
        <v>711</v>
      </c>
      <c r="C32" s="1583">
        <f t="shared" ref="C32:J32" si="15">SUM(C29:C31)</f>
        <v>21</v>
      </c>
      <c r="D32" s="1584">
        <f t="shared" si="15"/>
        <v>18</v>
      </c>
      <c r="E32" s="1585">
        <f t="shared" si="15"/>
        <v>2</v>
      </c>
      <c r="F32" s="1585">
        <f t="shared" si="15"/>
        <v>0</v>
      </c>
      <c r="G32" s="1586">
        <f t="shared" si="15"/>
        <v>16</v>
      </c>
      <c r="H32" s="1584">
        <f t="shared" si="15"/>
        <v>3</v>
      </c>
      <c r="I32" s="1586">
        <f t="shared" si="15"/>
        <v>1</v>
      </c>
      <c r="J32" s="1587">
        <f t="shared" si="15"/>
        <v>1</v>
      </c>
      <c r="K32" s="477"/>
    </row>
    <row r="33" spans="1:11">
      <c r="A33" s="2125" t="s">
        <v>443</v>
      </c>
      <c r="B33" s="464" t="s">
        <v>331</v>
      </c>
      <c r="C33" s="1552">
        <v>58</v>
      </c>
      <c r="D33" s="1588">
        <v>48</v>
      </c>
      <c r="E33" s="1588">
        <v>4</v>
      </c>
      <c r="F33" s="1588"/>
      <c r="G33" s="1588">
        <v>38</v>
      </c>
      <c r="H33" s="1588">
        <v>15</v>
      </c>
      <c r="I33" s="1588">
        <v>3</v>
      </c>
      <c r="J33" s="1589">
        <v>2</v>
      </c>
      <c r="K33" s="477"/>
    </row>
    <row r="34" spans="1:11">
      <c r="A34" s="2126"/>
      <c r="B34" s="464" t="s">
        <v>246</v>
      </c>
      <c r="C34" s="1555">
        <v>30</v>
      </c>
      <c r="D34" s="1556">
        <v>24</v>
      </c>
      <c r="E34" s="1556">
        <v>1</v>
      </c>
      <c r="F34" s="1556"/>
      <c r="G34" s="1556">
        <v>23</v>
      </c>
      <c r="H34" s="1556">
        <v>5</v>
      </c>
      <c r="I34" s="1556">
        <v>2</v>
      </c>
      <c r="J34" s="1557"/>
      <c r="K34" s="477"/>
    </row>
    <row r="35" spans="1:11">
      <c r="A35" s="2126"/>
      <c r="B35" s="464" t="s">
        <v>247</v>
      </c>
      <c r="C35" s="1555">
        <v>20</v>
      </c>
      <c r="D35" s="1556">
        <v>14</v>
      </c>
      <c r="E35" s="1556"/>
      <c r="F35" s="1556"/>
      <c r="G35" s="1556">
        <v>13</v>
      </c>
      <c r="H35" s="1556">
        <v>7</v>
      </c>
      <c r="I35" s="1556"/>
      <c r="J35" s="1557"/>
      <c r="K35" s="477"/>
    </row>
    <row r="36" spans="1:11">
      <c r="A36" s="2126"/>
      <c r="B36" s="464" t="s">
        <v>248</v>
      </c>
      <c r="C36" s="1555">
        <v>3</v>
      </c>
      <c r="D36" s="1556">
        <v>2</v>
      </c>
      <c r="E36" s="1556"/>
      <c r="F36" s="1556"/>
      <c r="G36" s="1556">
        <v>3</v>
      </c>
      <c r="H36" s="1556"/>
      <c r="I36" s="1556"/>
      <c r="J36" s="1557"/>
      <c r="K36" s="477"/>
    </row>
    <row r="37" spans="1:11">
      <c r="A37" s="2126"/>
      <c r="B37" s="464" t="s">
        <v>249</v>
      </c>
      <c r="C37" s="1555">
        <v>2</v>
      </c>
      <c r="D37" s="1556">
        <v>1</v>
      </c>
      <c r="E37" s="1556"/>
      <c r="F37" s="1556"/>
      <c r="G37" s="1556">
        <v>2</v>
      </c>
      <c r="H37" s="1556"/>
      <c r="I37" s="1556"/>
      <c r="J37" s="1557"/>
      <c r="K37" s="477"/>
    </row>
    <row r="38" spans="1:11">
      <c r="A38" s="2126"/>
      <c r="B38" s="464" t="s">
        <v>250</v>
      </c>
      <c r="C38" s="1555">
        <v>4</v>
      </c>
      <c r="D38" s="1556">
        <v>3</v>
      </c>
      <c r="E38" s="1556">
        <v>1</v>
      </c>
      <c r="F38" s="1556"/>
      <c r="G38" s="1556">
        <v>3</v>
      </c>
      <c r="H38" s="1556">
        <v>1</v>
      </c>
      <c r="I38" s="1556"/>
      <c r="J38" s="1557"/>
      <c r="K38" s="477"/>
    </row>
    <row r="39" spans="1:11">
      <c r="A39" s="2126"/>
      <c r="B39" s="464" t="s">
        <v>251</v>
      </c>
      <c r="C39" s="1555">
        <v>7</v>
      </c>
      <c r="D39" s="1556">
        <v>6</v>
      </c>
      <c r="E39" s="1556"/>
      <c r="F39" s="1556"/>
      <c r="G39" s="1556">
        <v>6</v>
      </c>
      <c r="H39" s="1556">
        <v>1</v>
      </c>
      <c r="I39" s="1556"/>
      <c r="J39" s="1557"/>
      <c r="K39" s="477"/>
    </row>
    <row r="40" spans="1:11" ht="14.25" thickBot="1">
      <c r="A40" s="2126"/>
      <c r="B40" s="464" t="s">
        <v>252</v>
      </c>
      <c r="C40" s="1555">
        <v>2</v>
      </c>
      <c r="D40" s="1556">
        <v>2</v>
      </c>
      <c r="E40" s="1556">
        <v>1</v>
      </c>
      <c r="F40" s="1556"/>
      <c r="G40" s="1556">
        <v>1</v>
      </c>
      <c r="H40" s="1556">
        <v>1</v>
      </c>
      <c r="I40" s="1556"/>
      <c r="J40" s="1557"/>
      <c r="K40" s="477"/>
    </row>
    <row r="41" spans="1:11" ht="15" thickTop="1" thickBot="1">
      <c r="A41" s="2127"/>
      <c r="B41" s="404" t="s">
        <v>711</v>
      </c>
      <c r="C41" s="1590">
        <f t="shared" ref="C41:J41" si="16">SUM(C33:C40)</f>
        <v>126</v>
      </c>
      <c r="D41" s="1591">
        <f t="shared" si="16"/>
        <v>100</v>
      </c>
      <c r="E41" s="1591">
        <f>SUM(E33:E40)</f>
        <v>7</v>
      </c>
      <c r="F41" s="1591">
        <f>SUM(F33:F40)</f>
        <v>0</v>
      </c>
      <c r="G41" s="1591">
        <f t="shared" si="16"/>
        <v>89</v>
      </c>
      <c r="H41" s="1591">
        <f t="shared" si="16"/>
        <v>30</v>
      </c>
      <c r="I41" s="1591">
        <f t="shared" si="16"/>
        <v>5</v>
      </c>
      <c r="J41" s="1592">
        <f t="shared" si="16"/>
        <v>2</v>
      </c>
      <c r="K41" s="477"/>
    </row>
    <row r="42" spans="1:11">
      <c r="A42" s="2109" t="s">
        <v>321</v>
      </c>
      <c r="B42" s="405" t="s">
        <v>332</v>
      </c>
      <c r="C42" s="1576">
        <v>140</v>
      </c>
      <c r="D42" s="1562">
        <v>129</v>
      </c>
      <c r="E42" s="1562">
        <v>8</v>
      </c>
      <c r="F42" s="1562">
        <v>0</v>
      </c>
      <c r="G42" s="1562">
        <v>82</v>
      </c>
      <c r="H42" s="1562">
        <v>46</v>
      </c>
      <c r="I42" s="1562">
        <v>7</v>
      </c>
      <c r="J42" s="1563">
        <v>5</v>
      </c>
      <c r="K42" s="477"/>
    </row>
    <row r="43" spans="1:11">
      <c r="A43" s="2124"/>
      <c r="B43" s="468" t="s">
        <v>333</v>
      </c>
      <c r="C43" s="1564">
        <v>50</v>
      </c>
      <c r="D43" s="466">
        <v>48</v>
      </c>
      <c r="E43" s="466">
        <v>6</v>
      </c>
      <c r="F43" s="466">
        <v>0</v>
      </c>
      <c r="G43" s="466">
        <v>28</v>
      </c>
      <c r="H43" s="466">
        <v>17</v>
      </c>
      <c r="I43" s="466">
        <v>1</v>
      </c>
      <c r="J43" s="1565">
        <v>4</v>
      </c>
      <c r="K43" s="477"/>
    </row>
    <row r="44" spans="1:11">
      <c r="A44" s="2124"/>
      <c r="B44" s="464" t="s">
        <v>269</v>
      </c>
      <c r="C44" s="1564">
        <v>20</v>
      </c>
      <c r="D44" s="466">
        <v>18</v>
      </c>
      <c r="E44" s="466">
        <v>2</v>
      </c>
      <c r="F44" s="466">
        <v>0</v>
      </c>
      <c r="G44" s="466">
        <v>10</v>
      </c>
      <c r="H44" s="466">
        <v>6</v>
      </c>
      <c r="I44" s="466">
        <v>3</v>
      </c>
      <c r="J44" s="1565">
        <v>1</v>
      </c>
      <c r="K44" s="477"/>
    </row>
    <row r="45" spans="1:11">
      <c r="A45" s="2124"/>
      <c r="B45" s="464" t="s">
        <v>270</v>
      </c>
      <c r="C45" s="1564">
        <v>20</v>
      </c>
      <c r="D45" s="466">
        <v>19</v>
      </c>
      <c r="E45" s="466">
        <v>0</v>
      </c>
      <c r="F45" s="466">
        <v>0</v>
      </c>
      <c r="G45" s="466">
        <v>11</v>
      </c>
      <c r="H45" s="466">
        <v>8</v>
      </c>
      <c r="I45" s="466">
        <v>1</v>
      </c>
      <c r="J45" s="1565">
        <v>0</v>
      </c>
      <c r="K45" s="477"/>
    </row>
    <row r="46" spans="1:11">
      <c r="A46" s="2124"/>
      <c r="B46" s="464" t="s">
        <v>271</v>
      </c>
      <c r="C46" s="1564">
        <v>43</v>
      </c>
      <c r="D46" s="466">
        <v>37</v>
      </c>
      <c r="E46" s="466">
        <v>0</v>
      </c>
      <c r="F46" s="466">
        <v>0</v>
      </c>
      <c r="G46" s="466">
        <v>30</v>
      </c>
      <c r="H46" s="466">
        <v>11</v>
      </c>
      <c r="I46" s="466">
        <v>2</v>
      </c>
      <c r="J46" s="1565">
        <v>0</v>
      </c>
      <c r="K46" s="477"/>
    </row>
    <row r="47" spans="1:11">
      <c r="A47" s="2124"/>
      <c r="B47" s="464" t="s">
        <v>309</v>
      </c>
      <c r="C47" s="1564">
        <v>24</v>
      </c>
      <c r="D47" s="466">
        <v>23</v>
      </c>
      <c r="E47" s="466">
        <v>1</v>
      </c>
      <c r="F47" s="466">
        <v>0</v>
      </c>
      <c r="G47" s="466">
        <v>13</v>
      </c>
      <c r="H47" s="466">
        <v>9</v>
      </c>
      <c r="I47" s="466">
        <v>2</v>
      </c>
      <c r="J47" s="1565">
        <v>0</v>
      </c>
      <c r="K47" s="477"/>
    </row>
    <row r="48" spans="1:11">
      <c r="A48" s="2124"/>
      <c r="B48" s="464" t="s">
        <v>334</v>
      </c>
      <c r="C48" s="1564">
        <v>7</v>
      </c>
      <c r="D48" s="466">
        <v>7</v>
      </c>
      <c r="E48" s="466">
        <v>2</v>
      </c>
      <c r="F48" s="466">
        <v>0</v>
      </c>
      <c r="G48" s="466">
        <v>2</v>
      </c>
      <c r="H48" s="466">
        <v>1</v>
      </c>
      <c r="I48" s="466">
        <v>3</v>
      </c>
      <c r="J48" s="1565">
        <v>1</v>
      </c>
      <c r="K48" s="477"/>
    </row>
    <row r="49" spans="1:11">
      <c r="A49" s="2124"/>
      <c r="B49" s="464" t="s">
        <v>335</v>
      </c>
      <c r="C49" s="1564">
        <v>8</v>
      </c>
      <c r="D49" s="466">
        <v>8</v>
      </c>
      <c r="E49" s="466">
        <v>1</v>
      </c>
      <c r="F49" s="466">
        <v>0</v>
      </c>
      <c r="G49" s="466">
        <v>3</v>
      </c>
      <c r="H49" s="466">
        <v>2</v>
      </c>
      <c r="I49" s="466">
        <v>1</v>
      </c>
      <c r="J49" s="1565">
        <v>2</v>
      </c>
      <c r="K49" s="477"/>
    </row>
    <row r="50" spans="1:11" ht="14.25" thickBot="1">
      <c r="A50" s="2124"/>
      <c r="B50" s="464" t="s">
        <v>336</v>
      </c>
      <c r="C50" s="1593">
        <v>13</v>
      </c>
      <c r="D50" s="1594">
        <v>13</v>
      </c>
      <c r="E50" s="1594">
        <v>2</v>
      </c>
      <c r="F50" s="1594">
        <v>0</v>
      </c>
      <c r="G50" s="1594">
        <v>6</v>
      </c>
      <c r="H50" s="1594">
        <v>6</v>
      </c>
      <c r="I50" s="1594">
        <v>1</v>
      </c>
      <c r="J50" s="1595">
        <v>0</v>
      </c>
      <c r="K50" s="477"/>
    </row>
    <row r="51" spans="1:11" ht="15" thickTop="1" thickBot="1">
      <c r="A51" s="2110"/>
      <c r="B51" s="404" t="s">
        <v>711</v>
      </c>
      <c r="C51" s="1558">
        <f t="shared" ref="C51:J51" si="17">SUM(C42,C43:C50)</f>
        <v>325</v>
      </c>
      <c r="D51" s="1559">
        <f t="shared" si="17"/>
        <v>302</v>
      </c>
      <c r="E51" s="1559">
        <f>SUM(E42,E43:E50)</f>
        <v>22</v>
      </c>
      <c r="F51" s="1559">
        <f>SUM(F42,F43:F50)</f>
        <v>0</v>
      </c>
      <c r="G51" s="1559">
        <f t="shared" si="17"/>
        <v>185</v>
      </c>
      <c r="H51" s="1559">
        <f t="shared" si="17"/>
        <v>106</v>
      </c>
      <c r="I51" s="1559">
        <f t="shared" si="17"/>
        <v>21</v>
      </c>
      <c r="J51" s="1560">
        <f t="shared" si="17"/>
        <v>13</v>
      </c>
      <c r="K51" s="477"/>
    </row>
    <row r="52" spans="1:11">
      <c r="A52" s="2109" t="s">
        <v>316</v>
      </c>
      <c r="B52" s="405" t="s">
        <v>337</v>
      </c>
      <c r="C52" s="1576">
        <v>247</v>
      </c>
      <c r="D52" s="1562">
        <v>223</v>
      </c>
      <c r="E52" s="1562">
        <v>11</v>
      </c>
      <c r="F52" s="1562">
        <v>1</v>
      </c>
      <c r="G52" s="1562">
        <v>151</v>
      </c>
      <c r="H52" s="1562">
        <v>70</v>
      </c>
      <c r="I52" s="1562">
        <v>13</v>
      </c>
      <c r="J52" s="1563">
        <v>13</v>
      </c>
      <c r="K52" s="477"/>
    </row>
    <row r="53" spans="1:11">
      <c r="A53" s="2124"/>
      <c r="B53" s="464" t="s">
        <v>310</v>
      </c>
      <c r="C53" s="1564">
        <v>28</v>
      </c>
      <c r="D53" s="466">
        <v>25</v>
      </c>
      <c r="E53" s="466">
        <v>0</v>
      </c>
      <c r="F53" s="466">
        <v>2</v>
      </c>
      <c r="G53" s="466">
        <v>18</v>
      </c>
      <c r="H53" s="466">
        <v>6</v>
      </c>
      <c r="I53" s="466">
        <v>2</v>
      </c>
      <c r="J53" s="1565">
        <v>2</v>
      </c>
      <c r="K53" s="477"/>
    </row>
    <row r="54" spans="1:11" ht="14.25" thickBot="1">
      <c r="A54" s="2124"/>
      <c r="B54" s="464" t="s">
        <v>338</v>
      </c>
      <c r="C54" s="1564">
        <v>88</v>
      </c>
      <c r="D54" s="466">
        <v>88</v>
      </c>
      <c r="E54" s="466">
        <v>6</v>
      </c>
      <c r="F54" s="466">
        <v>0</v>
      </c>
      <c r="G54" s="466">
        <v>58</v>
      </c>
      <c r="H54" s="466">
        <v>16</v>
      </c>
      <c r="I54" s="466">
        <v>12</v>
      </c>
      <c r="J54" s="1565">
        <v>2</v>
      </c>
      <c r="K54" s="477"/>
    </row>
    <row r="55" spans="1:11" ht="15" thickTop="1" thickBot="1">
      <c r="A55" s="2110"/>
      <c r="B55" s="404" t="s">
        <v>711</v>
      </c>
      <c r="C55" s="1558">
        <f>SUM(C52:C54)</f>
        <v>363</v>
      </c>
      <c r="D55" s="1559">
        <f t="shared" ref="D55:J55" si="18">SUM(D52:D54)</f>
        <v>336</v>
      </c>
      <c r="E55" s="1559">
        <f>SUM(E52:E54)</f>
        <v>17</v>
      </c>
      <c r="F55" s="1559">
        <f>SUM(F52:F54)</f>
        <v>3</v>
      </c>
      <c r="G55" s="1559">
        <f t="shared" si="18"/>
        <v>227</v>
      </c>
      <c r="H55" s="1559">
        <f t="shared" si="18"/>
        <v>92</v>
      </c>
      <c r="I55" s="1559">
        <f t="shared" si="18"/>
        <v>27</v>
      </c>
      <c r="J55" s="1560">
        <f t="shared" si="18"/>
        <v>17</v>
      </c>
      <c r="K55" s="477"/>
    </row>
    <row r="56" spans="1:11">
      <c r="A56" s="2130" t="s">
        <v>322</v>
      </c>
      <c r="B56" s="464" t="s">
        <v>261</v>
      </c>
      <c r="C56" s="1561">
        <v>230</v>
      </c>
      <c r="D56" s="1562">
        <v>191</v>
      </c>
      <c r="E56" s="1562">
        <v>13</v>
      </c>
      <c r="F56" s="1562"/>
      <c r="G56" s="1562">
        <v>170</v>
      </c>
      <c r="H56" s="1562">
        <v>50</v>
      </c>
      <c r="I56" s="1562">
        <v>8</v>
      </c>
      <c r="J56" s="1563">
        <v>2</v>
      </c>
      <c r="K56" s="477"/>
    </row>
    <row r="57" spans="1:11">
      <c r="A57" s="2131"/>
      <c r="B57" s="468" t="s">
        <v>339</v>
      </c>
      <c r="C57" s="1580">
        <v>6</v>
      </c>
      <c r="D57" s="1581">
        <v>6</v>
      </c>
      <c r="E57" s="1581"/>
      <c r="F57" s="1581"/>
      <c r="G57" s="1581">
        <v>4</v>
      </c>
      <c r="H57" s="1581">
        <v>1</v>
      </c>
      <c r="I57" s="1581">
        <v>1</v>
      </c>
      <c r="J57" s="1596"/>
      <c r="K57" s="477"/>
    </row>
    <row r="58" spans="1:11" ht="14.25" thickBot="1">
      <c r="A58" s="2131"/>
      <c r="B58" s="464" t="s">
        <v>340</v>
      </c>
      <c r="C58" s="1580">
        <v>22</v>
      </c>
      <c r="D58" s="1581">
        <v>17</v>
      </c>
      <c r="E58" s="1581">
        <v>2</v>
      </c>
      <c r="F58" s="1581"/>
      <c r="G58" s="1581">
        <v>16</v>
      </c>
      <c r="H58" s="1581">
        <v>6</v>
      </c>
      <c r="I58" s="1581"/>
      <c r="J58" s="1596"/>
      <c r="K58" s="477"/>
    </row>
    <row r="59" spans="1:11" ht="15" thickTop="1" thickBot="1">
      <c r="A59" s="2132"/>
      <c r="B59" s="404" t="s">
        <v>711</v>
      </c>
      <c r="C59" s="1558">
        <f t="shared" ref="C59:I59" si="19">SUM(C56:C58)</f>
        <v>258</v>
      </c>
      <c r="D59" s="1559">
        <f t="shared" si="19"/>
        <v>214</v>
      </c>
      <c r="E59" s="1559">
        <f t="shared" si="19"/>
        <v>15</v>
      </c>
      <c r="F59" s="1559">
        <f>SUM(F56:F58)</f>
        <v>0</v>
      </c>
      <c r="G59" s="1559">
        <f t="shared" si="19"/>
        <v>190</v>
      </c>
      <c r="H59" s="1559">
        <f t="shared" si="19"/>
        <v>57</v>
      </c>
      <c r="I59" s="1559">
        <f t="shared" si="19"/>
        <v>9</v>
      </c>
      <c r="J59" s="1560">
        <f>SUM(J56)</f>
        <v>2</v>
      </c>
      <c r="K59" s="477"/>
    </row>
    <row r="60" spans="1:11">
      <c r="A60" s="2128" t="s">
        <v>324</v>
      </c>
      <c r="B60" s="464" t="s">
        <v>272</v>
      </c>
      <c r="C60" s="1597">
        <v>88</v>
      </c>
      <c r="D60" s="1598">
        <v>81</v>
      </c>
      <c r="E60" s="1598">
        <v>10</v>
      </c>
      <c r="F60" s="1598">
        <v>1</v>
      </c>
      <c r="G60" s="1598">
        <v>54</v>
      </c>
      <c r="H60" s="1598">
        <v>21</v>
      </c>
      <c r="I60" s="1598">
        <v>5</v>
      </c>
      <c r="J60" s="1599">
        <v>8</v>
      </c>
      <c r="K60" s="477"/>
    </row>
    <row r="61" spans="1:11">
      <c r="A61" s="2124"/>
      <c r="B61" s="464" t="s">
        <v>273</v>
      </c>
      <c r="C61" s="1555">
        <v>44</v>
      </c>
      <c r="D61" s="1556">
        <v>42</v>
      </c>
      <c r="E61" s="1556">
        <v>0</v>
      </c>
      <c r="F61" s="1556">
        <v>1</v>
      </c>
      <c r="G61" s="1556">
        <v>34</v>
      </c>
      <c r="H61" s="1556">
        <v>9</v>
      </c>
      <c r="I61" s="1556">
        <v>1</v>
      </c>
      <c r="J61" s="1557">
        <v>0</v>
      </c>
      <c r="K61" s="477"/>
    </row>
    <row r="62" spans="1:11">
      <c r="A62" s="2124"/>
      <c r="B62" s="464" t="s">
        <v>341</v>
      </c>
      <c r="C62" s="1555">
        <v>7</v>
      </c>
      <c r="D62" s="1556">
        <v>6</v>
      </c>
      <c r="E62" s="1556">
        <v>0</v>
      </c>
      <c r="F62" s="1556">
        <v>0</v>
      </c>
      <c r="G62" s="1556">
        <v>5</v>
      </c>
      <c r="H62" s="1556">
        <v>1</v>
      </c>
      <c r="I62" s="1556">
        <v>0</v>
      </c>
      <c r="J62" s="1557">
        <v>1</v>
      </c>
      <c r="K62" s="477"/>
    </row>
    <row r="63" spans="1:11">
      <c r="A63" s="2124"/>
      <c r="B63" s="468" t="s">
        <v>342</v>
      </c>
      <c r="C63" s="1555">
        <v>1</v>
      </c>
      <c r="D63" s="1556">
        <v>1</v>
      </c>
      <c r="E63" s="1556">
        <v>0</v>
      </c>
      <c r="F63" s="1556">
        <v>0</v>
      </c>
      <c r="G63" s="1556">
        <v>0</v>
      </c>
      <c r="H63" s="1556">
        <v>1</v>
      </c>
      <c r="I63" s="1556">
        <v>0</v>
      </c>
      <c r="J63" s="1557">
        <v>0</v>
      </c>
      <c r="K63" s="477"/>
    </row>
    <row r="64" spans="1:11">
      <c r="A64" s="2124"/>
      <c r="B64" s="469" t="s">
        <v>343</v>
      </c>
      <c r="C64" s="1555">
        <v>2</v>
      </c>
      <c r="D64" s="1556">
        <v>1</v>
      </c>
      <c r="E64" s="1556">
        <v>1</v>
      </c>
      <c r="F64" s="1556">
        <v>0</v>
      </c>
      <c r="G64" s="1556">
        <v>1</v>
      </c>
      <c r="H64" s="1556">
        <v>1</v>
      </c>
      <c r="I64" s="1556">
        <v>0</v>
      </c>
      <c r="J64" s="1557">
        <v>0</v>
      </c>
      <c r="K64" s="477"/>
    </row>
    <row r="65" spans="1:11">
      <c r="A65" s="2124"/>
      <c r="B65" s="468" t="s">
        <v>344</v>
      </c>
      <c r="C65" s="1555">
        <v>3</v>
      </c>
      <c r="D65" s="1556">
        <v>3</v>
      </c>
      <c r="E65" s="466">
        <v>1</v>
      </c>
      <c r="F65" s="1556">
        <v>0</v>
      </c>
      <c r="G65" s="1556">
        <v>2</v>
      </c>
      <c r="H65" s="1556">
        <v>0</v>
      </c>
      <c r="I65" s="1556">
        <v>0</v>
      </c>
      <c r="J65" s="1557">
        <v>1</v>
      </c>
      <c r="K65" s="477"/>
    </row>
    <row r="66" spans="1:11" ht="14.25" thickBot="1">
      <c r="A66" s="2124"/>
      <c r="B66" s="468" t="s">
        <v>253</v>
      </c>
      <c r="C66" s="1555">
        <v>121</v>
      </c>
      <c r="D66" s="1556">
        <v>121</v>
      </c>
      <c r="E66" s="1556">
        <v>5</v>
      </c>
      <c r="F66" s="1556">
        <v>0</v>
      </c>
      <c r="G66" s="1556">
        <v>71</v>
      </c>
      <c r="H66" s="1556">
        <v>33</v>
      </c>
      <c r="I66" s="1556">
        <v>7</v>
      </c>
      <c r="J66" s="1557">
        <v>10</v>
      </c>
      <c r="K66" s="477"/>
    </row>
    <row r="67" spans="1:11" ht="15" thickTop="1" thickBot="1">
      <c r="A67" s="2129"/>
      <c r="B67" s="404" t="s">
        <v>711</v>
      </c>
      <c r="C67" s="1590">
        <f>SUM(C60:C66)</f>
        <v>266</v>
      </c>
      <c r="D67" s="1591">
        <f t="shared" ref="D67:J67" si="20">SUM(D60:D66)</f>
        <v>255</v>
      </c>
      <c r="E67" s="1591">
        <f t="shared" si="20"/>
        <v>17</v>
      </c>
      <c r="F67" s="1591">
        <f t="shared" si="20"/>
        <v>2</v>
      </c>
      <c r="G67" s="1591">
        <f t="shared" si="20"/>
        <v>167</v>
      </c>
      <c r="H67" s="1591">
        <f t="shared" si="20"/>
        <v>66</v>
      </c>
      <c r="I67" s="1591">
        <f t="shared" si="20"/>
        <v>13</v>
      </c>
      <c r="J67" s="1592">
        <f t="shared" si="20"/>
        <v>20</v>
      </c>
      <c r="K67" s="477"/>
    </row>
    <row r="68" spans="1:11">
      <c r="A68" s="2128" t="s">
        <v>323</v>
      </c>
      <c r="B68" s="464" t="s">
        <v>311</v>
      </c>
      <c r="C68" s="1561">
        <v>14</v>
      </c>
      <c r="D68" s="1562">
        <v>14</v>
      </c>
      <c r="E68" s="1562">
        <v>3</v>
      </c>
      <c r="F68" s="1562"/>
      <c r="G68" s="1562">
        <v>12</v>
      </c>
      <c r="H68" s="1562">
        <v>2</v>
      </c>
      <c r="I68" s="1562">
        <v>0</v>
      </c>
      <c r="J68" s="1563">
        <v>0</v>
      </c>
      <c r="K68" s="477"/>
    </row>
    <row r="69" spans="1:11">
      <c r="A69" s="2124"/>
      <c r="B69" s="464" t="s">
        <v>345</v>
      </c>
      <c r="C69" s="1564">
        <v>15</v>
      </c>
      <c r="D69" s="466">
        <v>14</v>
      </c>
      <c r="E69" s="466">
        <v>3</v>
      </c>
      <c r="F69" s="466"/>
      <c r="G69" s="466">
        <v>8</v>
      </c>
      <c r="H69" s="466">
        <v>3</v>
      </c>
      <c r="I69" s="466">
        <v>3</v>
      </c>
      <c r="J69" s="1565">
        <v>1</v>
      </c>
      <c r="K69" s="477"/>
    </row>
    <row r="70" spans="1:11" ht="14.25" thickBot="1">
      <c r="A70" s="2124"/>
      <c r="B70" s="468" t="s">
        <v>254</v>
      </c>
      <c r="C70" s="1564">
        <v>57</v>
      </c>
      <c r="D70" s="466">
        <v>49</v>
      </c>
      <c r="E70" s="466">
        <v>9</v>
      </c>
      <c r="F70" s="466"/>
      <c r="G70" s="466">
        <v>31</v>
      </c>
      <c r="H70" s="466">
        <v>20</v>
      </c>
      <c r="I70" s="466">
        <v>3</v>
      </c>
      <c r="J70" s="1565">
        <v>3</v>
      </c>
      <c r="K70" s="477"/>
    </row>
    <row r="71" spans="1:11" ht="15" thickTop="1" thickBot="1">
      <c r="A71" s="2129"/>
      <c r="B71" s="581" t="s">
        <v>711</v>
      </c>
      <c r="C71" s="1600">
        <f>SUM(C68:C70)</f>
        <v>86</v>
      </c>
      <c r="D71" s="1601">
        <f t="shared" ref="D71:J71" si="21">SUM(D68:D70)</f>
        <v>77</v>
      </c>
      <c r="E71" s="1601">
        <f>SUM(E68:E70)</f>
        <v>15</v>
      </c>
      <c r="F71" s="1601">
        <f>SUM(F68:F70)</f>
        <v>0</v>
      </c>
      <c r="G71" s="1601">
        <f t="shared" si="21"/>
        <v>51</v>
      </c>
      <c r="H71" s="1601">
        <f t="shared" si="21"/>
        <v>25</v>
      </c>
      <c r="I71" s="1601">
        <f t="shared" si="21"/>
        <v>6</v>
      </c>
      <c r="J71" s="1602">
        <f t="shared" si="21"/>
        <v>4</v>
      </c>
      <c r="K71" s="477"/>
    </row>
    <row r="72" spans="1:11">
      <c r="A72" s="2128" t="s">
        <v>325</v>
      </c>
      <c r="B72" s="470" t="s">
        <v>346</v>
      </c>
      <c r="C72" s="1571">
        <v>69</v>
      </c>
      <c r="D72" s="1574">
        <v>65</v>
      </c>
      <c r="E72" s="1574">
        <v>4</v>
      </c>
      <c r="F72" s="1574">
        <v>1</v>
      </c>
      <c r="G72" s="1574">
        <v>45</v>
      </c>
      <c r="H72" s="1574">
        <v>20</v>
      </c>
      <c r="I72" s="1574">
        <v>3</v>
      </c>
      <c r="J72" s="1575">
        <v>1</v>
      </c>
      <c r="K72" s="477"/>
    </row>
    <row r="73" spans="1:11">
      <c r="A73" s="2124"/>
      <c r="B73" s="468" t="s">
        <v>255</v>
      </c>
      <c r="C73" s="1564">
        <v>83</v>
      </c>
      <c r="D73" s="466">
        <v>72</v>
      </c>
      <c r="E73" s="466">
        <v>15</v>
      </c>
      <c r="F73" s="466">
        <v>2</v>
      </c>
      <c r="G73" s="466">
        <v>38</v>
      </c>
      <c r="H73" s="466">
        <v>29</v>
      </c>
      <c r="I73" s="466">
        <v>12</v>
      </c>
      <c r="J73" s="1565">
        <v>4</v>
      </c>
      <c r="K73" s="477"/>
    </row>
    <row r="74" spans="1:11">
      <c r="A74" s="2124"/>
      <c r="B74" s="464" t="s">
        <v>312</v>
      </c>
      <c r="C74" s="1564">
        <v>21</v>
      </c>
      <c r="D74" s="466">
        <v>21</v>
      </c>
      <c r="E74" s="466">
        <v>2</v>
      </c>
      <c r="F74" s="466">
        <v>0</v>
      </c>
      <c r="G74" s="466">
        <v>7</v>
      </c>
      <c r="H74" s="466">
        <v>6</v>
      </c>
      <c r="I74" s="466">
        <v>5</v>
      </c>
      <c r="J74" s="1565">
        <v>3</v>
      </c>
      <c r="K74" s="477"/>
    </row>
    <row r="75" spans="1:11" ht="14.25" thickBot="1">
      <c r="A75" s="2124"/>
      <c r="B75" s="464" t="s">
        <v>347</v>
      </c>
      <c r="C75" s="1564"/>
      <c r="D75" s="466"/>
      <c r="E75" s="466"/>
      <c r="F75" s="466"/>
      <c r="G75" s="466"/>
      <c r="H75" s="466"/>
      <c r="I75" s="466"/>
      <c r="J75" s="1565"/>
      <c r="K75" s="477"/>
    </row>
    <row r="76" spans="1:11" ht="15" thickTop="1" thickBot="1">
      <c r="A76" s="2110"/>
      <c r="B76" s="404" t="s">
        <v>711</v>
      </c>
      <c r="C76" s="1558">
        <f>SUM(C72:C75)</f>
        <v>173</v>
      </c>
      <c r="D76" s="1559">
        <f t="shared" ref="D76:J76" si="22">SUM(D72:D75)</f>
        <v>158</v>
      </c>
      <c r="E76" s="1559">
        <f>SUM(E72:E75)</f>
        <v>21</v>
      </c>
      <c r="F76" s="1559">
        <f>SUM(F72:F75)</f>
        <v>3</v>
      </c>
      <c r="G76" s="1559">
        <f t="shared" si="22"/>
        <v>90</v>
      </c>
      <c r="H76" s="1559">
        <f t="shared" si="22"/>
        <v>55</v>
      </c>
      <c r="I76" s="1559">
        <f t="shared" si="22"/>
        <v>20</v>
      </c>
      <c r="J76" s="1560">
        <f t="shared" si="22"/>
        <v>8</v>
      </c>
      <c r="K76" s="477"/>
    </row>
    <row r="77" spans="1:11">
      <c r="A77" s="2109" t="s">
        <v>318</v>
      </c>
      <c r="B77" s="468" t="s">
        <v>274</v>
      </c>
      <c r="C77" s="1561">
        <v>9</v>
      </c>
      <c r="D77" s="1562">
        <v>9</v>
      </c>
      <c r="E77" s="1562"/>
      <c r="F77" s="1562"/>
      <c r="G77" s="1562">
        <v>5</v>
      </c>
      <c r="H77" s="1562">
        <v>3</v>
      </c>
      <c r="I77" s="1562">
        <v>1</v>
      </c>
      <c r="J77" s="1563"/>
      <c r="K77" s="477"/>
    </row>
    <row r="78" spans="1:11">
      <c r="A78" s="2124"/>
      <c r="B78" s="464" t="s">
        <v>275</v>
      </c>
      <c r="C78" s="1564">
        <v>1</v>
      </c>
      <c r="D78" s="466">
        <v>1</v>
      </c>
      <c r="E78" s="466"/>
      <c r="F78" s="466"/>
      <c r="G78" s="466">
        <v>1</v>
      </c>
      <c r="H78" s="466"/>
      <c r="I78" s="466"/>
      <c r="J78" s="1565"/>
      <c r="K78" s="477"/>
    </row>
    <row r="79" spans="1:11">
      <c r="A79" s="2124"/>
      <c r="B79" s="464" t="s">
        <v>276</v>
      </c>
      <c r="C79" s="1564"/>
      <c r="D79" s="466"/>
      <c r="E79" s="466"/>
      <c r="F79" s="466"/>
      <c r="G79" s="466"/>
      <c r="H79" s="466"/>
      <c r="I79" s="466"/>
      <c r="J79" s="1565"/>
      <c r="K79" s="477"/>
    </row>
    <row r="80" spans="1:11">
      <c r="A80" s="2124"/>
      <c r="B80" s="464" t="s">
        <v>277</v>
      </c>
      <c r="C80" s="1564">
        <v>7</v>
      </c>
      <c r="D80" s="466">
        <v>7</v>
      </c>
      <c r="E80" s="466">
        <v>2</v>
      </c>
      <c r="F80" s="466"/>
      <c r="G80" s="466">
        <v>2</v>
      </c>
      <c r="H80" s="466">
        <v>4</v>
      </c>
      <c r="I80" s="466">
        <v>1</v>
      </c>
      <c r="J80" s="1565"/>
      <c r="K80" s="477"/>
    </row>
    <row r="81" spans="1:11">
      <c r="A81" s="2124"/>
      <c r="B81" s="464" t="s">
        <v>278</v>
      </c>
      <c r="C81" s="1564"/>
      <c r="D81" s="466"/>
      <c r="E81" s="466"/>
      <c r="F81" s="466"/>
      <c r="G81" s="466"/>
      <c r="H81" s="466"/>
      <c r="I81" s="466"/>
      <c r="J81" s="1565"/>
      <c r="K81" s="477"/>
    </row>
    <row r="82" spans="1:11">
      <c r="A82" s="2124"/>
      <c r="B82" s="464" t="s">
        <v>279</v>
      </c>
      <c r="C82" s="1564"/>
      <c r="D82" s="466"/>
      <c r="E82" s="466"/>
      <c r="F82" s="466"/>
      <c r="G82" s="466"/>
      <c r="H82" s="466"/>
      <c r="I82" s="466"/>
      <c r="J82" s="1565"/>
      <c r="K82" s="477"/>
    </row>
    <row r="83" spans="1:11">
      <c r="A83" s="2124"/>
      <c r="B83" s="464" t="s">
        <v>348</v>
      </c>
      <c r="C83" s="1564"/>
      <c r="D83" s="466"/>
      <c r="E83" s="466"/>
      <c r="F83" s="466"/>
      <c r="G83" s="466"/>
      <c r="H83" s="466"/>
      <c r="I83" s="466"/>
      <c r="J83" s="1565"/>
      <c r="K83" s="477"/>
    </row>
    <row r="84" spans="1:11" ht="14.25" thickBot="1">
      <c r="A84" s="2124"/>
      <c r="B84" s="464" t="s">
        <v>349</v>
      </c>
      <c r="C84" s="1564"/>
      <c r="D84" s="466"/>
      <c r="E84" s="466"/>
      <c r="F84" s="466"/>
      <c r="G84" s="466"/>
      <c r="H84" s="466"/>
      <c r="I84" s="466"/>
      <c r="J84" s="1565"/>
      <c r="K84" s="477"/>
    </row>
    <row r="85" spans="1:11" ht="15" thickTop="1" thickBot="1">
      <c r="A85" s="2129"/>
      <c r="B85" s="404" t="s">
        <v>711</v>
      </c>
      <c r="C85" s="1558">
        <f t="shared" ref="C85:I85" si="23">SUM(C77:C84)</f>
        <v>17</v>
      </c>
      <c r="D85" s="1559">
        <f t="shared" si="23"/>
        <v>17</v>
      </c>
      <c r="E85" s="1559">
        <f t="shared" si="23"/>
        <v>2</v>
      </c>
      <c r="F85" s="1559">
        <f t="shared" si="23"/>
        <v>0</v>
      </c>
      <c r="G85" s="1559">
        <f t="shared" si="23"/>
        <v>8</v>
      </c>
      <c r="H85" s="1559">
        <f t="shared" si="23"/>
        <v>7</v>
      </c>
      <c r="I85" s="1559">
        <f t="shared" si="23"/>
        <v>2</v>
      </c>
      <c r="J85" s="1560">
        <f>SUM(J77:J84)</f>
        <v>0</v>
      </c>
      <c r="K85" s="477"/>
    </row>
    <row r="86" spans="1:11" ht="14.25" thickBot="1">
      <c r="A86" s="471" t="s">
        <v>576</v>
      </c>
      <c r="B86" s="472" t="s">
        <v>577</v>
      </c>
      <c r="C86" s="1603">
        <v>83</v>
      </c>
      <c r="D86" s="1604">
        <v>51</v>
      </c>
      <c r="E86" s="1604">
        <v>3</v>
      </c>
      <c r="F86" s="1604">
        <v>3</v>
      </c>
      <c r="G86" s="1604">
        <v>47</v>
      </c>
      <c r="H86" s="1604">
        <v>27</v>
      </c>
      <c r="I86" s="1604">
        <v>5</v>
      </c>
      <c r="J86" s="1605">
        <v>4</v>
      </c>
      <c r="K86" s="477"/>
    </row>
    <row r="87" spans="1:11">
      <c r="A87" s="475" t="s">
        <v>732</v>
      </c>
      <c r="B87" s="473"/>
      <c r="C87" s="473"/>
      <c r="D87" s="473"/>
      <c r="E87" s="473"/>
      <c r="F87" s="473"/>
      <c r="G87" s="473"/>
      <c r="H87" s="473"/>
      <c r="I87" s="473"/>
      <c r="J87" s="473"/>
    </row>
    <row r="88" spans="1:11">
      <c r="A88" s="475" t="s">
        <v>733</v>
      </c>
      <c r="B88" s="457"/>
      <c r="C88" s="457"/>
      <c r="D88" s="457"/>
      <c r="E88" s="457"/>
      <c r="F88" s="457"/>
      <c r="G88" s="457"/>
      <c r="H88" s="457"/>
      <c r="I88" s="457"/>
      <c r="J88" s="457"/>
    </row>
    <row r="89" spans="1:11">
      <c r="A89" s="457"/>
      <c r="B89" s="457"/>
      <c r="C89" s="457"/>
      <c r="D89" s="457"/>
      <c r="E89" s="457"/>
      <c r="F89" s="457"/>
      <c r="G89" s="457"/>
      <c r="H89" s="457"/>
      <c r="I89" s="457"/>
      <c r="J89" s="457"/>
    </row>
    <row r="90" spans="1:11">
      <c r="A90" s="457"/>
      <c r="B90" s="457"/>
      <c r="C90" s="457"/>
      <c r="D90" s="457"/>
      <c r="E90" s="457"/>
      <c r="F90" s="457"/>
      <c r="G90" s="457"/>
      <c r="H90" s="457"/>
      <c r="I90" s="457"/>
      <c r="J90" s="457"/>
    </row>
    <row r="91" spans="1:11">
      <c r="A91" s="474"/>
      <c r="B91" s="474"/>
      <c r="C91" s="474"/>
      <c r="D91" s="474"/>
      <c r="E91" s="474"/>
      <c r="F91" s="474"/>
      <c r="G91" s="474"/>
      <c r="H91" s="474"/>
      <c r="I91" s="474"/>
      <c r="J91" s="474"/>
    </row>
    <row r="92" spans="1:11">
      <c r="A92" s="474"/>
      <c r="B92" s="474"/>
      <c r="C92" s="474"/>
      <c r="D92" s="474"/>
      <c r="E92" s="474"/>
      <c r="F92" s="474"/>
      <c r="G92" s="474"/>
      <c r="H92" s="474"/>
      <c r="I92" s="474"/>
      <c r="J92" s="474"/>
    </row>
    <row r="93" spans="1:11">
      <c r="A93" s="474"/>
      <c r="B93" s="474"/>
      <c r="C93" s="474"/>
      <c r="D93" s="474"/>
      <c r="E93" s="474"/>
      <c r="F93" s="474"/>
      <c r="G93" s="474"/>
      <c r="H93" s="474"/>
      <c r="I93" s="474"/>
      <c r="J93" s="474"/>
    </row>
    <row r="94" spans="1:11">
      <c r="A94" s="474"/>
      <c r="B94" s="474"/>
      <c r="C94" s="474"/>
      <c r="D94" s="474"/>
      <c r="E94" s="474"/>
      <c r="F94" s="474"/>
      <c r="G94" s="474"/>
      <c r="H94" s="474"/>
      <c r="I94" s="474"/>
      <c r="J94" s="474"/>
    </row>
    <row r="95" spans="1:11">
      <c r="A95" s="474"/>
      <c r="B95" s="474"/>
      <c r="C95" s="474"/>
      <c r="D95" s="474"/>
      <c r="E95" s="474"/>
      <c r="F95" s="474"/>
      <c r="G95" s="474"/>
      <c r="H95" s="474"/>
      <c r="I95" s="474"/>
      <c r="J95" s="474"/>
    </row>
    <row r="96" spans="1:11">
      <c r="A96" s="474"/>
      <c r="B96" s="474"/>
      <c r="C96" s="474"/>
      <c r="D96" s="474"/>
      <c r="E96" s="474"/>
      <c r="F96" s="474"/>
      <c r="G96" s="474"/>
      <c r="H96" s="474"/>
      <c r="I96" s="474"/>
      <c r="J96" s="474"/>
    </row>
    <row r="97" spans="1:10">
      <c r="A97" s="474"/>
      <c r="B97" s="474"/>
      <c r="C97" s="474"/>
      <c r="D97" s="474"/>
      <c r="E97" s="474"/>
      <c r="F97" s="474"/>
      <c r="G97" s="474"/>
      <c r="H97" s="474"/>
      <c r="I97" s="474"/>
      <c r="J97" s="474"/>
    </row>
    <row r="98" spans="1:10">
      <c r="A98" s="474"/>
      <c r="B98" s="474"/>
      <c r="C98" s="474"/>
      <c r="D98" s="474"/>
      <c r="E98" s="474"/>
      <c r="F98" s="474"/>
      <c r="G98" s="474"/>
      <c r="H98" s="474"/>
      <c r="I98" s="474"/>
      <c r="J98" s="474"/>
    </row>
    <row r="99" spans="1:10">
      <c r="A99" s="474"/>
      <c r="B99" s="474"/>
      <c r="C99" s="474"/>
      <c r="D99" s="474"/>
      <c r="E99" s="474"/>
      <c r="F99" s="474"/>
      <c r="G99" s="474"/>
      <c r="H99" s="474"/>
      <c r="I99" s="474"/>
      <c r="J99" s="474"/>
    </row>
    <row r="100" spans="1:10">
      <c r="A100" s="474"/>
      <c r="B100" s="474"/>
      <c r="C100" s="474"/>
      <c r="D100" s="474"/>
      <c r="E100" s="474"/>
      <c r="F100" s="474"/>
      <c r="G100" s="474"/>
      <c r="H100" s="474"/>
      <c r="I100" s="474"/>
      <c r="J100" s="474"/>
    </row>
    <row r="101" spans="1:10">
      <c r="A101" s="474"/>
      <c r="B101" s="474"/>
      <c r="C101" s="474"/>
      <c r="D101" s="474"/>
      <c r="E101" s="474"/>
      <c r="F101" s="474"/>
      <c r="G101" s="474"/>
      <c r="H101" s="474"/>
      <c r="I101" s="474"/>
      <c r="J101" s="474"/>
    </row>
    <row r="102" spans="1:10">
      <c r="A102" s="474"/>
      <c r="B102" s="474"/>
      <c r="C102" s="474"/>
      <c r="D102" s="474"/>
      <c r="E102" s="474"/>
      <c r="F102" s="474"/>
      <c r="G102" s="474"/>
      <c r="H102" s="474"/>
      <c r="I102" s="474"/>
      <c r="J102" s="474"/>
    </row>
    <row r="103" spans="1:10">
      <c r="A103" s="474"/>
      <c r="B103" s="474"/>
      <c r="C103" s="474"/>
      <c r="D103" s="474"/>
      <c r="E103" s="474"/>
      <c r="F103" s="474"/>
      <c r="G103" s="474"/>
      <c r="H103" s="474"/>
      <c r="I103" s="474"/>
      <c r="J103" s="474"/>
    </row>
    <row r="104" spans="1:10">
      <c r="A104" s="474"/>
      <c r="B104" s="474"/>
      <c r="C104" s="474"/>
      <c r="D104" s="474"/>
      <c r="E104" s="474"/>
      <c r="F104" s="474"/>
      <c r="G104" s="474"/>
      <c r="H104" s="474"/>
      <c r="I104" s="474"/>
      <c r="J104" s="474"/>
    </row>
    <row r="105" spans="1:10">
      <c r="A105" s="474"/>
      <c r="B105" s="474"/>
      <c r="C105" s="474"/>
      <c r="D105" s="474"/>
      <c r="E105" s="474"/>
      <c r="F105" s="474"/>
      <c r="G105" s="474"/>
      <c r="H105" s="474"/>
      <c r="I105" s="474"/>
      <c r="J105" s="474"/>
    </row>
    <row r="106" spans="1:10">
      <c r="A106" s="474"/>
      <c r="B106" s="474"/>
      <c r="C106" s="474"/>
      <c r="D106" s="474"/>
      <c r="E106" s="474"/>
      <c r="F106" s="474"/>
      <c r="G106" s="474"/>
      <c r="H106" s="474"/>
      <c r="I106" s="474"/>
      <c r="J106" s="474"/>
    </row>
    <row r="107" spans="1:10">
      <c r="A107" s="474"/>
      <c r="B107" s="474"/>
      <c r="C107" s="474"/>
      <c r="D107" s="474"/>
      <c r="E107" s="474"/>
      <c r="F107" s="474"/>
      <c r="G107" s="474"/>
      <c r="H107" s="474"/>
      <c r="I107" s="474"/>
      <c r="J107" s="474"/>
    </row>
    <row r="108" spans="1:10">
      <c r="A108" s="474"/>
      <c r="B108" s="474"/>
      <c r="C108" s="474"/>
      <c r="D108" s="474"/>
      <c r="E108" s="474"/>
      <c r="F108" s="474"/>
      <c r="G108" s="474"/>
      <c r="H108" s="474"/>
      <c r="I108" s="474"/>
      <c r="J108" s="474"/>
    </row>
    <row r="109" spans="1:10">
      <c r="A109" s="474"/>
      <c r="B109" s="474"/>
      <c r="C109" s="474"/>
      <c r="D109" s="474"/>
      <c r="E109" s="474"/>
      <c r="F109" s="474"/>
      <c r="G109" s="474"/>
      <c r="H109" s="474"/>
      <c r="I109" s="474"/>
      <c r="J109" s="474"/>
    </row>
    <row r="110" spans="1:10">
      <c r="A110" s="474"/>
      <c r="B110" s="474"/>
      <c r="C110" s="474"/>
      <c r="D110" s="474"/>
      <c r="E110" s="474"/>
      <c r="F110" s="474"/>
      <c r="G110" s="474"/>
      <c r="H110" s="474"/>
      <c r="I110" s="474"/>
      <c r="J110" s="474"/>
    </row>
    <row r="111" spans="1:10">
      <c r="A111" s="474"/>
      <c r="B111" s="474"/>
      <c r="C111" s="474"/>
      <c r="D111" s="474"/>
      <c r="E111" s="474"/>
      <c r="F111" s="474"/>
      <c r="G111" s="474"/>
      <c r="H111" s="474"/>
      <c r="I111" s="474"/>
      <c r="J111" s="474"/>
    </row>
    <row r="112" spans="1:10">
      <c r="A112" s="474"/>
      <c r="B112" s="474"/>
      <c r="C112" s="474"/>
      <c r="D112" s="474"/>
      <c r="E112" s="474"/>
      <c r="F112" s="474"/>
      <c r="G112" s="474"/>
      <c r="H112" s="474"/>
      <c r="I112" s="474"/>
      <c r="J112" s="474"/>
    </row>
    <row r="113" spans="1:10">
      <c r="A113" s="474"/>
      <c r="B113" s="474"/>
      <c r="C113" s="474"/>
      <c r="D113" s="474"/>
      <c r="E113" s="474"/>
      <c r="F113" s="474"/>
      <c r="G113" s="474"/>
      <c r="H113" s="474"/>
      <c r="I113" s="474"/>
      <c r="J113" s="474"/>
    </row>
    <row r="114" spans="1:10">
      <c r="A114" s="474"/>
      <c r="B114" s="474"/>
      <c r="C114" s="474"/>
      <c r="D114" s="474"/>
      <c r="E114" s="474"/>
      <c r="F114" s="474"/>
      <c r="G114" s="474"/>
      <c r="H114" s="474"/>
      <c r="I114" s="474"/>
      <c r="J114" s="474"/>
    </row>
    <row r="115" spans="1:10">
      <c r="A115" s="474"/>
      <c r="B115" s="474"/>
      <c r="C115" s="474"/>
      <c r="D115" s="474"/>
      <c r="E115" s="474"/>
      <c r="F115" s="474"/>
      <c r="G115" s="474"/>
      <c r="H115" s="474"/>
      <c r="I115" s="474"/>
      <c r="J115" s="474"/>
    </row>
    <row r="116" spans="1:10">
      <c r="A116" s="474"/>
      <c r="B116" s="474"/>
      <c r="C116" s="474"/>
      <c r="D116" s="474"/>
      <c r="E116" s="474"/>
      <c r="F116" s="474"/>
      <c r="G116" s="474"/>
      <c r="H116" s="474"/>
      <c r="I116" s="474"/>
      <c r="J116" s="474"/>
    </row>
    <row r="117" spans="1:10">
      <c r="A117" s="474"/>
      <c r="B117" s="474"/>
      <c r="C117" s="474"/>
      <c r="D117" s="474"/>
      <c r="E117" s="474"/>
      <c r="F117" s="474"/>
      <c r="G117" s="474"/>
      <c r="H117" s="474"/>
      <c r="I117" s="474"/>
      <c r="J117" s="474"/>
    </row>
    <row r="118" spans="1:10">
      <c r="A118" s="474"/>
      <c r="B118" s="474"/>
      <c r="C118" s="474"/>
      <c r="D118" s="474"/>
      <c r="E118" s="474"/>
      <c r="F118" s="474"/>
      <c r="G118" s="474"/>
      <c r="H118" s="474"/>
      <c r="I118" s="474"/>
      <c r="J118" s="474"/>
    </row>
    <row r="119" spans="1:10">
      <c r="A119" s="474"/>
      <c r="B119" s="474"/>
      <c r="C119" s="474"/>
      <c r="D119" s="474"/>
      <c r="E119" s="474"/>
      <c r="F119" s="474"/>
      <c r="G119" s="474"/>
      <c r="H119" s="474"/>
      <c r="I119" s="474"/>
      <c r="J119" s="474"/>
    </row>
    <row r="120" spans="1:10">
      <c r="A120" s="474"/>
      <c r="B120" s="474"/>
      <c r="C120" s="474"/>
      <c r="D120" s="474"/>
      <c r="E120" s="474"/>
      <c r="F120" s="474"/>
      <c r="G120" s="474"/>
      <c r="H120" s="474"/>
      <c r="I120" s="474"/>
      <c r="J120" s="474"/>
    </row>
    <row r="121" spans="1:10">
      <c r="A121" s="474"/>
      <c r="B121" s="474"/>
      <c r="C121" s="474"/>
      <c r="D121" s="474"/>
      <c r="E121" s="474"/>
      <c r="F121" s="474"/>
      <c r="G121" s="474"/>
      <c r="H121" s="474"/>
      <c r="I121" s="474"/>
      <c r="J121" s="474"/>
    </row>
    <row r="122" spans="1:10">
      <c r="A122" s="474"/>
      <c r="B122" s="474"/>
      <c r="C122" s="474"/>
      <c r="D122" s="474"/>
      <c r="E122" s="474"/>
      <c r="F122" s="474"/>
      <c r="G122" s="474"/>
      <c r="H122" s="474"/>
      <c r="I122" s="474"/>
      <c r="J122" s="474"/>
    </row>
  </sheetData>
  <mergeCells count="23">
    <mergeCell ref="A77:A85"/>
    <mergeCell ref="A52:A55"/>
    <mergeCell ref="A56:A59"/>
    <mergeCell ref="A60:A67"/>
    <mergeCell ref="A68:A71"/>
    <mergeCell ref="A42:A51"/>
    <mergeCell ref="A16:A18"/>
    <mergeCell ref="A33:A41"/>
    <mergeCell ref="A23:A26"/>
    <mergeCell ref="A72:A76"/>
    <mergeCell ref="A1:J1"/>
    <mergeCell ref="I2:J2"/>
    <mergeCell ref="A29:A32"/>
    <mergeCell ref="G3:J3"/>
    <mergeCell ref="A27:A28"/>
    <mergeCell ref="A9:A15"/>
    <mergeCell ref="C3:C4"/>
    <mergeCell ref="A5:B5"/>
    <mergeCell ref="A6:B6"/>
    <mergeCell ref="A7:B7"/>
    <mergeCell ref="A8:B8"/>
    <mergeCell ref="A3:B4"/>
    <mergeCell ref="A19:A22"/>
  </mergeCells>
  <phoneticPr fontId="8"/>
  <printOptions horizontalCentered="1"/>
  <pageMargins left="0.78740157480314965" right="0.78740157480314965" top="0.78740157480314965" bottom="0.39370078740157483" header="0.59055118110236227" footer="0.51181102362204722"/>
  <pageSetup paperSize="9" scale="96" firstPageNumber="42" pageOrder="overThenDown" orientation="portrait" useFirstPageNumber="1" r:id="rId1"/>
  <headerFooter alignWithMargins="0">
    <oddFooter>&amp;C-&amp;P -</oddFooter>
  </headerFooter>
  <rowBreaks count="1" manualBreakCount="1">
    <brk id="41"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pane xSplit="4" ySplit="5" topLeftCell="E6" activePane="bottomRight" state="frozen"/>
      <selection activeCell="H31" sqref="H31:H33"/>
      <selection pane="topRight" activeCell="H31" sqref="H31:H33"/>
      <selection pane="bottomLeft" activeCell="H31" sqref="H31:H33"/>
      <selection pane="bottomRight" activeCell="F10" sqref="F10"/>
    </sheetView>
  </sheetViews>
  <sheetFormatPr defaultRowHeight="13.5"/>
  <cols>
    <col min="1" max="1" width="3.5" style="122" customWidth="1"/>
    <col min="2" max="2" width="10.75" style="122" customWidth="1"/>
    <col min="3" max="3" width="9" style="122"/>
    <col min="4" max="4" width="37.375" style="122" customWidth="1"/>
    <col min="5" max="5" width="6.625" style="122" customWidth="1"/>
    <col min="6" max="6" width="6.625" style="152" customWidth="1"/>
    <col min="7" max="7" width="37.5" style="122" bestFit="1" customWidth="1"/>
    <col min="8" max="11" width="8.5" style="122" bestFit="1" customWidth="1"/>
    <col min="12" max="12" width="8.5" style="122" customWidth="1"/>
    <col min="13" max="13" width="6.75" style="122" bestFit="1" customWidth="1"/>
    <col min="14" max="14" width="2" style="122" customWidth="1"/>
    <col min="15" max="15" width="7.5" style="122" bestFit="1" customWidth="1"/>
    <col min="16" max="16384" width="9" style="122"/>
  </cols>
  <sheetData>
    <row r="1" spans="1:15" ht="17.25">
      <c r="A1" s="2163" t="s">
        <v>703</v>
      </c>
      <c r="B1" s="2163"/>
      <c r="C1" s="2163"/>
      <c r="D1" s="2163"/>
      <c r="E1" s="2163"/>
      <c r="F1" s="2163"/>
      <c r="G1" s="2163"/>
    </row>
    <row r="2" spans="1:15" ht="14.25">
      <c r="A2" s="123"/>
      <c r="B2" s="2164" t="s">
        <v>636</v>
      </c>
      <c r="C2" s="2164"/>
      <c r="D2" s="2164"/>
      <c r="E2" s="2164"/>
      <c r="F2" s="2164"/>
      <c r="G2" s="2164"/>
    </row>
    <row r="3" spans="1:15" ht="14.25" thickBot="1"/>
    <row r="4" spans="1:15">
      <c r="A4" s="2152" t="s">
        <v>523</v>
      </c>
      <c r="B4" s="2153"/>
      <c r="C4" s="2154"/>
      <c r="D4" s="2136" t="s">
        <v>524</v>
      </c>
      <c r="E4" s="2158" t="s">
        <v>525</v>
      </c>
      <c r="F4" s="2159"/>
      <c r="G4" s="2136" t="s">
        <v>566</v>
      </c>
      <c r="H4" s="2138" t="s">
        <v>526</v>
      </c>
      <c r="I4" s="2139" t="s">
        <v>527</v>
      </c>
      <c r="J4" s="2140"/>
      <c r="K4" s="2140"/>
      <c r="L4" s="2141"/>
      <c r="M4" s="2142" t="s">
        <v>528</v>
      </c>
    </row>
    <row r="5" spans="1:15" ht="68.25" customHeight="1" thickBot="1">
      <c r="A5" s="2155"/>
      <c r="B5" s="2156"/>
      <c r="C5" s="2157"/>
      <c r="D5" s="2137"/>
      <c r="E5" s="125" t="s">
        <v>529</v>
      </c>
      <c r="F5" s="523" t="s">
        <v>530</v>
      </c>
      <c r="G5" s="2137"/>
      <c r="H5" s="2137"/>
      <c r="I5" s="126" t="s">
        <v>531</v>
      </c>
      <c r="J5" s="124" t="s">
        <v>532</v>
      </c>
      <c r="K5" s="127" t="s">
        <v>533</v>
      </c>
      <c r="L5" s="127" t="s">
        <v>534</v>
      </c>
      <c r="M5" s="2143"/>
    </row>
    <row r="6" spans="1:15" ht="24" customHeight="1" thickBot="1">
      <c r="A6" s="2144" t="s">
        <v>654</v>
      </c>
      <c r="B6" s="2161" t="s">
        <v>655</v>
      </c>
      <c r="C6" s="2162"/>
      <c r="D6" s="476" t="s">
        <v>705</v>
      </c>
      <c r="E6" s="1644">
        <v>559</v>
      </c>
      <c r="F6" s="1645">
        <v>72</v>
      </c>
      <c r="G6" s="476" t="s">
        <v>656</v>
      </c>
      <c r="H6" s="1612">
        <v>9602</v>
      </c>
      <c r="I6" s="1612">
        <v>2963</v>
      </c>
      <c r="J6" s="1612">
        <v>0</v>
      </c>
      <c r="K6" s="1612">
        <v>0</v>
      </c>
      <c r="L6" s="1612">
        <v>6639</v>
      </c>
      <c r="M6" s="1630" t="s">
        <v>660</v>
      </c>
      <c r="O6" s="128">
        <f t="shared" ref="O6:O12" si="0">SUM(I6:L6)</f>
        <v>9602</v>
      </c>
    </row>
    <row r="7" spans="1:15" ht="15" thickTop="1" thickBot="1">
      <c r="A7" s="2145"/>
      <c r="B7" s="2146" t="s">
        <v>567</v>
      </c>
      <c r="C7" s="2147"/>
      <c r="D7" s="2148"/>
      <c r="E7" s="1646">
        <f>SUM(E6)</f>
        <v>559</v>
      </c>
      <c r="F7" s="1647">
        <f>SUM(F6)</f>
        <v>72</v>
      </c>
      <c r="G7" s="129"/>
      <c r="H7" s="1611">
        <f>SUM(H6)</f>
        <v>9602</v>
      </c>
      <c r="I7" s="1611">
        <f>SUM(I6)</f>
        <v>2963</v>
      </c>
      <c r="J7" s="1611">
        <f>SUM(J6)</f>
        <v>0</v>
      </c>
      <c r="K7" s="1611">
        <f>SUM(K6)</f>
        <v>0</v>
      </c>
      <c r="L7" s="1611">
        <f>SUM(L6)</f>
        <v>6639</v>
      </c>
      <c r="M7" s="1613"/>
      <c r="O7" s="128">
        <f t="shared" si="0"/>
        <v>9602</v>
      </c>
    </row>
    <row r="8" spans="1:15" ht="24" customHeight="1" thickBot="1">
      <c r="A8" s="2160" t="s">
        <v>657</v>
      </c>
      <c r="B8" s="2161" t="s">
        <v>658</v>
      </c>
      <c r="C8" s="2162"/>
      <c r="D8" s="130" t="s">
        <v>705</v>
      </c>
      <c r="E8" s="1648">
        <v>19</v>
      </c>
      <c r="F8" s="1649">
        <v>25.4</v>
      </c>
      <c r="G8" s="476" t="s">
        <v>656</v>
      </c>
      <c r="H8" s="1614">
        <v>4266</v>
      </c>
      <c r="I8" s="1614">
        <v>1316</v>
      </c>
      <c r="J8" s="1615">
        <v>395</v>
      </c>
      <c r="K8" s="1615">
        <v>0</v>
      </c>
      <c r="L8" s="1615">
        <v>2555</v>
      </c>
      <c r="M8" s="1630" t="s">
        <v>659</v>
      </c>
      <c r="O8" s="128">
        <f t="shared" si="0"/>
        <v>4266</v>
      </c>
    </row>
    <row r="9" spans="1:15" ht="15" thickTop="1" thickBot="1">
      <c r="A9" s="2145"/>
      <c r="B9" s="2146" t="s">
        <v>567</v>
      </c>
      <c r="C9" s="2147"/>
      <c r="D9" s="2148"/>
      <c r="E9" s="1646">
        <f>SUM(E8)</f>
        <v>19</v>
      </c>
      <c r="F9" s="1647">
        <f>SUM(F8)</f>
        <v>25.4</v>
      </c>
      <c r="G9" s="129"/>
      <c r="H9" s="1611">
        <f>SUM(H8:H8)</f>
        <v>4266</v>
      </c>
      <c r="I9" s="1611">
        <f>SUM(I8:I8)</f>
        <v>1316</v>
      </c>
      <c r="J9" s="1611">
        <f>SUM(J8:J8)</f>
        <v>395</v>
      </c>
      <c r="K9" s="1611">
        <f>SUM(K8:K8)</f>
        <v>0</v>
      </c>
      <c r="L9" s="1611">
        <f>SUM(L8:L8)</f>
        <v>2555</v>
      </c>
      <c r="M9" s="1613"/>
      <c r="O9" s="128">
        <f t="shared" si="0"/>
        <v>4266</v>
      </c>
    </row>
    <row r="10" spans="1:15" ht="24" customHeight="1">
      <c r="A10" s="2160" t="s">
        <v>661</v>
      </c>
      <c r="B10" s="2165" t="s">
        <v>662</v>
      </c>
      <c r="C10" s="2166"/>
      <c r="D10" s="131" t="s">
        <v>705</v>
      </c>
      <c r="E10" s="1650">
        <v>19</v>
      </c>
      <c r="F10" s="1651">
        <v>17.399999999999999</v>
      </c>
      <c r="G10" s="132" t="s">
        <v>656</v>
      </c>
      <c r="H10" s="1616">
        <v>2370</v>
      </c>
      <c r="I10" s="1616">
        <v>790</v>
      </c>
      <c r="J10" s="1617">
        <v>0</v>
      </c>
      <c r="K10" s="1617">
        <v>0</v>
      </c>
      <c r="L10" s="1618">
        <v>1580</v>
      </c>
      <c r="M10" s="1631" t="s">
        <v>663</v>
      </c>
      <c r="O10" s="128">
        <f t="shared" si="0"/>
        <v>2370</v>
      </c>
    </row>
    <row r="11" spans="1:15" ht="24" customHeight="1" thickBot="1">
      <c r="A11" s="2144"/>
      <c r="B11" s="2169" t="s">
        <v>662</v>
      </c>
      <c r="C11" s="2170"/>
      <c r="D11" s="130" t="s">
        <v>705</v>
      </c>
      <c r="E11" s="1648">
        <v>6</v>
      </c>
      <c r="F11" s="1649">
        <v>11.1</v>
      </c>
      <c r="G11" s="130" t="s">
        <v>656</v>
      </c>
      <c r="H11" s="1614">
        <v>2946</v>
      </c>
      <c r="I11" s="1614">
        <v>982</v>
      </c>
      <c r="J11" s="1614">
        <v>0</v>
      </c>
      <c r="K11" s="1614">
        <v>0</v>
      </c>
      <c r="L11" s="1614">
        <v>1964</v>
      </c>
      <c r="M11" s="1634" t="s">
        <v>663</v>
      </c>
      <c r="O11" s="128">
        <f t="shared" si="0"/>
        <v>2946</v>
      </c>
    </row>
    <row r="12" spans="1:15" ht="15" thickTop="1" thickBot="1">
      <c r="A12" s="2145"/>
      <c r="B12" s="2146" t="s">
        <v>567</v>
      </c>
      <c r="C12" s="2147"/>
      <c r="D12" s="2148"/>
      <c r="E12" s="1646">
        <f>SUM(E10:E11)</f>
        <v>25</v>
      </c>
      <c r="F12" s="1647">
        <f>SUM(F10:F11)</f>
        <v>28.5</v>
      </c>
      <c r="G12" s="129"/>
      <c r="H12" s="1611">
        <f>SUM(H10:H11)</f>
        <v>5316</v>
      </c>
      <c r="I12" s="1611">
        <f>SUM(I10:I11)</f>
        <v>1772</v>
      </c>
      <c r="J12" s="1611">
        <f>SUM(J10:J11)</f>
        <v>0</v>
      </c>
      <c r="K12" s="1611">
        <f>SUM(K10:K11)</f>
        <v>0</v>
      </c>
      <c r="L12" s="1611">
        <f>SUM(L10:L11)</f>
        <v>3544</v>
      </c>
      <c r="M12" s="1613"/>
      <c r="O12" s="128">
        <f t="shared" si="0"/>
        <v>5316</v>
      </c>
    </row>
    <row r="13" spans="1:15" ht="14.25" customHeight="1" thickBot="1">
      <c r="A13" s="2133" t="s">
        <v>535</v>
      </c>
      <c r="B13" s="2134"/>
      <c r="C13" s="2134"/>
      <c r="D13" s="2134"/>
      <c r="E13" s="2134"/>
      <c r="F13" s="2135"/>
      <c r="G13" s="133"/>
      <c r="H13" s="1619">
        <f>SUM(H12,H9,H7)</f>
        <v>19184</v>
      </c>
      <c r="I13" s="1619">
        <f>SUM(I12,I9,I7)</f>
        <v>6051</v>
      </c>
      <c r="J13" s="1619">
        <f>SUM(J12,J9,J7)</f>
        <v>395</v>
      </c>
      <c r="K13" s="1619">
        <f>SUM(K12,K9,K7)</f>
        <v>0</v>
      </c>
      <c r="L13" s="1619">
        <f>SUM(L12,L9,L7)</f>
        <v>12738</v>
      </c>
      <c r="M13" s="1620"/>
      <c r="O13" s="128">
        <f>SUM(I13:L13)</f>
        <v>19184</v>
      </c>
    </row>
    <row r="15" spans="1:15">
      <c r="B15" s="122" t="s">
        <v>664</v>
      </c>
      <c r="I15" s="128"/>
    </row>
    <row r="16" spans="1:15" ht="14.25" thickBot="1">
      <c r="B16" s="122" t="s">
        <v>665</v>
      </c>
    </row>
    <row r="17" spans="1:15">
      <c r="A17" s="2152" t="s">
        <v>523</v>
      </c>
      <c r="B17" s="2153"/>
      <c r="C17" s="2154"/>
      <c r="D17" s="2136" t="s">
        <v>524</v>
      </c>
      <c r="E17" s="2158" t="s">
        <v>525</v>
      </c>
      <c r="F17" s="2159"/>
      <c r="G17" s="2136" t="s">
        <v>566</v>
      </c>
      <c r="H17" s="2138" t="s">
        <v>526</v>
      </c>
      <c r="I17" s="2139" t="s">
        <v>527</v>
      </c>
      <c r="J17" s="2140"/>
      <c r="K17" s="2140"/>
      <c r="L17" s="2141"/>
      <c r="M17" s="2142" t="s">
        <v>528</v>
      </c>
    </row>
    <row r="18" spans="1:15" ht="36.75" customHeight="1" thickBot="1">
      <c r="A18" s="2155"/>
      <c r="B18" s="2156"/>
      <c r="C18" s="2157"/>
      <c r="D18" s="2137"/>
      <c r="E18" s="125" t="s">
        <v>529</v>
      </c>
      <c r="F18" s="523" t="s">
        <v>530</v>
      </c>
      <c r="G18" s="2137"/>
      <c r="H18" s="2137"/>
      <c r="I18" s="126" t="s">
        <v>531</v>
      </c>
      <c r="J18" s="547" t="s">
        <v>532</v>
      </c>
      <c r="K18" s="127" t="s">
        <v>533</v>
      </c>
      <c r="L18" s="127" t="s">
        <v>534</v>
      </c>
      <c r="M18" s="2143"/>
    </row>
    <row r="19" spans="1:15" ht="24" customHeight="1" thickBot="1">
      <c r="A19" s="2144" t="s">
        <v>657</v>
      </c>
      <c r="B19" s="2161" t="s">
        <v>667</v>
      </c>
      <c r="C19" s="2162"/>
      <c r="D19" s="476" t="s">
        <v>705</v>
      </c>
      <c r="E19" s="1623">
        <v>24</v>
      </c>
      <c r="F19" s="1606">
        <v>16</v>
      </c>
      <c r="G19" s="476" t="s">
        <v>668</v>
      </c>
      <c r="H19" s="1612">
        <v>2138</v>
      </c>
      <c r="I19" s="1612">
        <v>660</v>
      </c>
      <c r="J19" s="1612">
        <v>213</v>
      </c>
      <c r="K19" s="1612">
        <v>1265</v>
      </c>
      <c r="L19" s="1612">
        <v>0</v>
      </c>
      <c r="M19" s="1630" t="s">
        <v>660</v>
      </c>
      <c r="O19" s="128">
        <f>SUM(I19:L19)</f>
        <v>2138</v>
      </c>
    </row>
    <row r="20" spans="1:15" ht="15" thickTop="1" thickBot="1">
      <c r="A20" s="2145"/>
      <c r="B20" s="2146" t="s">
        <v>567</v>
      </c>
      <c r="C20" s="2147"/>
      <c r="D20" s="2148"/>
      <c r="E20" s="1624">
        <f>SUM(E19)</f>
        <v>24</v>
      </c>
      <c r="F20" s="1607">
        <f>SUM(F19)</f>
        <v>16</v>
      </c>
      <c r="G20" s="129"/>
      <c r="H20" s="1611">
        <f>SUM(H19)</f>
        <v>2138</v>
      </c>
      <c r="I20" s="1611">
        <f>SUM(I19)</f>
        <v>660</v>
      </c>
      <c r="J20" s="1611">
        <f>SUM(J19)</f>
        <v>213</v>
      </c>
      <c r="K20" s="1611">
        <f>SUM(K19)</f>
        <v>1265</v>
      </c>
      <c r="L20" s="1611">
        <f>SUM(L19)</f>
        <v>0</v>
      </c>
      <c r="M20" s="1613"/>
      <c r="O20" s="128">
        <f t="shared" ref="O20:O22" si="1">SUM(I20:L20)</f>
        <v>2138</v>
      </c>
    </row>
    <row r="21" spans="1:15" ht="24" customHeight="1" thickBot="1">
      <c r="A21" s="2160" t="s">
        <v>669</v>
      </c>
      <c r="B21" s="2161" t="s">
        <v>670</v>
      </c>
      <c r="C21" s="2162"/>
      <c r="D21" s="130" t="s">
        <v>706</v>
      </c>
      <c r="E21" s="1625">
        <v>32</v>
      </c>
      <c r="F21" s="1608">
        <v>50</v>
      </c>
      <c r="G21" s="476" t="s">
        <v>671</v>
      </c>
      <c r="H21" s="1614">
        <v>3700</v>
      </c>
      <c r="I21" s="1614">
        <v>1233</v>
      </c>
      <c r="J21" s="1615">
        <v>0</v>
      </c>
      <c r="K21" s="1615">
        <v>0</v>
      </c>
      <c r="L21" s="1615">
        <v>2763</v>
      </c>
      <c r="M21" s="1630" t="s">
        <v>672</v>
      </c>
      <c r="O21" s="128">
        <f t="shared" si="1"/>
        <v>3996</v>
      </c>
    </row>
    <row r="22" spans="1:15" ht="15" thickTop="1" thickBot="1">
      <c r="A22" s="2145"/>
      <c r="B22" s="2146" t="s">
        <v>567</v>
      </c>
      <c r="C22" s="2147"/>
      <c r="D22" s="2148"/>
      <c r="E22" s="1624">
        <f>SUM(E21)</f>
        <v>32</v>
      </c>
      <c r="F22" s="1607">
        <f>SUM(F21)</f>
        <v>50</v>
      </c>
      <c r="G22" s="129"/>
      <c r="H22" s="1611">
        <f>SUM(H21:H21)</f>
        <v>3700</v>
      </c>
      <c r="I22" s="1611">
        <f>SUM(I21:I21)</f>
        <v>1233</v>
      </c>
      <c r="J22" s="1611">
        <f>SUM(J21:J21)</f>
        <v>0</v>
      </c>
      <c r="K22" s="1611">
        <f>SUM(K21:K21)</f>
        <v>0</v>
      </c>
      <c r="L22" s="1611">
        <f>SUM(L21:L21)</f>
        <v>2763</v>
      </c>
      <c r="M22" s="1613"/>
      <c r="O22" s="128">
        <f t="shared" si="1"/>
        <v>3996</v>
      </c>
    </row>
    <row r="23" spans="1:15" ht="24" customHeight="1">
      <c r="A23" s="2149" t="s">
        <v>666</v>
      </c>
      <c r="B23" s="2165" t="s">
        <v>673</v>
      </c>
      <c r="C23" s="2166"/>
      <c r="D23" s="548" t="s">
        <v>705</v>
      </c>
      <c r="E23" s="1626">
        <v>23</v>
      </c>
      <c r="F23" s="1609">
        <v>29</v>
      </c>
      <c r="G23" s="548" t="s">
        <v>676</v>
      </c>
      <c r="H23" s="1621">
        <v>2636</v>
      </c>
      <c r="I23" s="1621">
        <v>878</v>
      </c>
      <c r="J23" s="1621">
        <v>0</v>
      </c>
      <c r="K23" s="1621">
        <v>0</v>
      </c>
      <c r="L23" s="1621">
        <v>1758</v>
      </c>
      <c r="M23" s="1631" t="s">
        <v>679</v>
      </c>
      <c r="O23" s="128">
        <f t="shared" ref="O23:O26" si="2">SUM(I23:L23)</f>
        <v>2636</v>
      </c>
    </row>
    <row r="24" spans="1:15" ht="24" customHeight="1">
      <c r="A24" s="2150"/>
      <c r="B24" s="2167" t="s">
        <v>674</v>
      </c>
      <c r="C24" s="2168"/>
      <c r="D24" s="130" t="s">
        <v>707</v>
      </c>
      <c r="E24" s="1625">
        <v>17</v>
      </c>
      <c r="F24" s="1608">
        <v>49</v>
      </c>
      <c r="G24" s="130" t="s">
        <v>677</v>
      </c>
      <c r="H24" s="1614">
        <v>5573</v>
      </c>
      <c r="I24" s="1614">
        <v>1857</v>
      </c>
      <c r="J24" s="1614">
        <v>0</v>
      </c>
      <c r="K24" s="1614">
        <v>0</v>
      </c>
      <c r="L24" s="1614">
        <v>3716</v>
      </c>
      <c r="M24" s="1632" t="s">
        <v>663</v>
      </c>
      <c r="O24" s="128">
        <f t="shared" si="2"/>
        <v>5573</v>
      </c>
    </row>
    <row r="25" spans="1:15" ht="24" customHeight="1" thickBot="1">
      <c r="A25" s="2150"/>
      <c r="B25" s="2169" t="s">
        <v>675</v>
      </c>
      <c r="C25" s="2170"/>
      <c r="D25" s="549" t="s">
        <v>707</v>
      </c>
      <c r="E25" s="1627">
        <v>36</v>
      </c>
      <c r="F25" s="1610">
        <v>24.1</v>
      </c>
      <c r="G25" s="549" t="s">
        <v>678</v>
      </c>
      <c r="H25" s="1622">
        <v>1818</v>
      </c>
      <c r="I25" s="1622">
        <v>560</v>
      </c>
      <c r="J25" s="1622">
        <v>0</v>
      </c>
      <c r="K25" s="1622">
        <v>0</v>
      </c>
      <c r="L25" s="1622">
        <v>1258</v>
      </c>
      <c r="M25" s="1633" t="s">
        <v>680</v>
      </c>
      <c r="O25" s="128">
        <f t="shared" si="2"/>
        <v>1818</v>
      </c>
    </row>
    <row r="26" spans="1:15" ht="15" thickTop="1" thickBot="1">
      <c r="A26" s="2151"/>
      <c r="B26" s="2146" t="s">
        <v>567</v>
      </c>
      <c r="C26" s="2147"/>
      <c r="D26" s="2148"/>
      <c r="E26" s="1628">
        <f>SUM(E23:E25)</f>
        <v>76</v>
      </c>
      <c r="F26" s="1629">
        <f>SUM(F23:F25)</f>
        <v>102.1</v>
      </c>
      <c r="G26" s="129"/>
      <c r="H26" s="1611">
        <f>SUM(H23:H25)</f>
        <v>10027</v>
      </c>
      <c r="I26" s="1611">
        <f>SUM(I23:I25)</f>
        <v>3295</v>
      </c>
      <c r="J26" s="1611">
        <f t="shared" ref="J26" si="3">SUM(J23:J25)</f>
        <v>0</v>
      </c>
      <c r="K26" s="1611">
        <f>SUM(K23:K25)</f>
        <v>0</v>
      </c>
      <c r="L26" s="1611">
        <f>SUM(L23:L25)</f>
        <v>6732</v>
      </c>
      <c r="M26" s="1613"/>
      <c r="O26" s="128">
        <f t="shared" si="2"/>
        <v>10027</v>
      </c>
    </row>
    <row r="27" spans="1:15" ht="14.25" customHeight="1" thickBot="1">
      <c r="A27" s="2133" t="s">
        <v>535</v>
      </c>
      <c r="B27" s="2134"/>
      <c r="C27" s="2134"/>
      <c r="D27" s="2134"/>
      <c r="E27" s="2134"/>
      <c r="F27" s="2135"/>
      <c r="G27" s="133"/>
      <c r="H27" s="1619">
        <f>SUM(H26,H22,H20)</f>
        <v>15865</v>
      </c>
      <c r="I27" s="1619">
        <f>SUM(I26,I22,I20)</f>
        <v>5188</v>
      </c>
      <c r="J27" s="1619">
        <f>SUM(J26,J22,J20)</f>
        <v>213</v>
      </c>
      <c r="K27" s="1619">
        <f>SUM(K26,K22,K20)</f>
        <v>1265</v>
      </c>
      <c r="L27" s="1619">
        <f>SUM(L26,L22,L20)</f>
        <v>9495</v>
      </c>
      <c r="M27" s="1620"/>
      <c r="O27" s="128">
        <f>SUM(I27:L27)</f>
        <v>16161</v>
      </c>
    </row>
    <row r="28" spans="1:15">
      <c r="I28" s="128"/>
    </row>
    <row r="30" spans="1:15">
      <c r="I30" s="128"/>
    </row>
  </sheetData>
  <mergeCells count="39">
    <mergeCell ref="B24:C24"/>
    <mergeCell ref="B25:C25"/>
    <mergeCell ref="A6:A7"/>
    <mergeCell ref="B7:D7"/>
    <mergeCell ref="A13:F13"/>
    <mergeCell ref="A8:A9"/>
    <mergeCell ref="B9:D9"/>
    <mergeCell ref="A10:A12"/>
    <mergeCell ref="B12:D12"/>
    <mergeCell ref="B8:C8"/>
    <mergeCell ref="B10:C10"/>
    <mergeCell ref="B11:C11"/>
    <mergeCell ref="M4:M5"/>
    <mergeCell ref="H4:H5"/>
    <mergeCell ref="I4:L4"/>
    <mergeCell ref="B6:C6"/>
    <mergeCell ref="B23:C23"/>
    <mergeCell ref="A1:G1"/>
    <mergeCell ref="B2:G2"/>
    <mergeCell ref="A4:C5"/>
    <mergeCell ref="D4:D5"/>
    <mergeCell ref="E4:F4"/>
    <mergeCell ref="G4:G5"/>
    <mergeCell ref="A27:F27"/>
    <mergeCell ref="G17:G18"/>
    <mergeCell ref="H17:H18"/>
    <mergeCell ref="I17:L17"/>
    <mergeCell ref="M17:M18"/>
    <mergeCell ref="A19:A20"/>
    <mergeCell ref="B20:D20"/>
    <mergeCell ref="A23:A26"/>
    <mergeCell ref="B26:D26"/>
    <mergeCell ref="A17:C18"/>
    <mergeCell ref="D17:D18"/>
    <mergeCell ref="E17:F17"/>
    <mergeCell ref="A21:A22"/>
    <mergeCell ref="B22:D22"/>
    <mergeCell ref="B19:C19"/>
    <mergeCell ref="B21:C21"/>
  </mergeCells>
  <phoneticPr fontId="8"/>
  <printOptions horizontalCentered="1"/>
  <pageMargins left="0.59055118110236227" right="0.59055118110236227" top="0.59055118110236227" bottom="0.39370078740157483" header="0.51181102362204722" footer="0.31496062992125984"/>
  <pageSetup paperSize="9" scale="94" firstPageNumber="48" orientation="portrait" r:id="rId1"/>
  <headerFooter scaleWithDoc="0" alignWithMargins="0">
    <oddFooter>&amp;C-&amp;P -</oddFooter>
  </headerFooter>
  <colBreaks count="1" manualBreakCount="1">
    <brk id="6"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dimension ref="A1:K89"/>
  <sheetViews>
    <sheetView view="pageBreakPreview" zoomScale="90" zoomScaleNormal="100" zoomScaleSheetLayoutView="90" workbookViewId="0">
      <pane xSplit="3" ySplit="6" topLeftCell="D7" activePane="bottomRight" state="frozen"/>
      <selection activeCell="D20" sqref="D20"/>
      <selection pane="topRight" activeCell="D20" sqref="D20"/>
      <selection pane="bottomLeft" activeCell="D20" sqref="D20"/>
      <selection pane="bottomRight" activeCell="L96" sqref="L96"/>
    </sheetView>
  </sheetViews>
  <sheetFormatPr defaultColWidth="12.125" defaultRowHeight="17.25"/>
  <cols>
    <col min="1" max="1" width="4.75" style="280" bestFit="1" customWidth="1"/>
    <col min="2" max="2" width="1.75" style="280" customWidth="1"/>
    <col min="3" max="3" width="11.5" style="280" customWidth="1"/>
    <col min="4" max="5" width="8.5" style="136" bestFit="1" customWidth="1"/>
    <col min="6" max="6" width="9.625" style="136" bestFit="1" customWidth="1"/>
    <col min="7" max="8" width="8.5" style="136" bestFit="1" customWidth="1"/>
    <col min="9" max="11" width="8.5" style="136" customWidth="1"/>
    <col min="12" max="16384" width="12.125" style="136"/>
  </cols>
  <sheetData>
    <row r="1" spans="1:11">
      <c r="A1" s="1693" t="s">
        <v>637</v>
      </c>
      <c r="B1" s="1693"/>
      <c r="C1" s="1693"/>
      <c r="D1" s="1693"/>
      <c r="E1" s="1693"/>
      <c r="F1" s="1693"/>
      <c r="G1" s="1693"/>
      <c r="H1" s="1693"/>
      <c r="I1" s="1693"/>
      <c r="J1" s="1693"/>
      <c r="K1" s="1693"/>
    </row>
    <row r="2" spans="1:11" ht="18" thickBot="1">
      <c r="A2" s="274"/>
      <c r="B2" s="274"/>
      <c r="C2" s="274"/>
      <c r="D2" s="134"/>
      <c r="E2" s="134"/>
      <c r="F2" s="134"/>
      <c r="G2" s="134"/>
      <c r="H2" s="134"/>
      <c r="I2" s="134"/>
      <c r="J2" s="134"/>
      <c r="K2" s="134"/>
    </row>
    <row r="3" spans="1:11" ht="15" customHeight="1" thickBot="1">
      <c r="A3" s="1671" t="s">
        <v>87</v>
      </c>
      <c r="B3" s="1672"/>
      <c r="C3" s="1673"/>
      <c r="D3" s="1674" t="s">
        <v>472</v>
      </c>
      <c r="E3" s="1702" t="s">
        <v>473</v>
      </c>
      <c r="F3" s="1719" t="s">
        <v>474</v>
      </c>
      <c r="G3" s="1715" t="s">
        <v>88</v>
      </c>
      <c r="H3" s="1716"/>
      <c r="I3" s="1716"/>
      <c r="J3" s="1716"/>
      <c r="K3" s="1717"/>
    </row>
    <row r="4" spans="1:11" ht="15" customHeight="1" thickBot="1">
      <c r="A4" s="1668"/>
      <c r="B4" s="1669"/>
      <c r="C4" s="1670"/>
      <c r="D4" s="1675"/>
      <c r="E4" s="1703"/>
      <c r="F4" s="1720"/>
      <c r="G4" s="1711" t="s">
        <v>89</v>
      </c>
      <c r="H4" s="1713" t="s">
        <v>207</v>
      </c>
      <c r="I4" s="1713" t="s">
        <v>208</v>
      </c>
      <c r="J4" s="1713" t="s">
        <v>209</v>
      </c>
      <c r="K4" s="1697" t="s">
        <v>90</v>
      </c>
    </row>
    <row r="5" spans="1:11" ht="15" customHeight="1" thickBot="1">
      <c r="A5" s="1668"/>
      <c r="B5" s="1669"/>
      <c r="C5" s="1670"/>
      <c r="D5" s="1675"/>
      <c r="E5" s="1703"/>
      <c r="F5" s="1720"/>
      <c r="G5" s="1712"/>
      <c r="H5" s="1714"/>
      <c r="I5" s="1714"/>
      <c r="J5" s="1714"/>
      <c r="K5" s="1698"/>
    </row>
    <row r="6" spans="1:11" ht="15" customHeight="1" thickBot="1">
      <c r="A6" s="1668"/>
      <c r="B6" s="1669"/>
      <c r="C6" s="1670"/>
      <c r="D6" s="1676"/>
      <c r="E6" s="1704"/>
      <c r="F6" s="1721"/>
      <c r="G6" s="1712"/>
      <c r="H6" s="1714"/>
      <c r="I6" s="1714"/>
      <c r="J6" s="1714"/>
      <c r="K6" s="1698"/>
    </row>
    <row r="7" spans="1:11" s="137" customFormat="1" ht="18.75" customHeight="1" thickBot="1">
      <c r="A7" s="1668" t="s">
        <v>350</v>
      </c>
      <c r="B7" s="1669"/>
      <c r="C7" s="1670"/>
      <c r="D7" s="1434">
        <v>64200</v>
      </c>
      <c r="E7" s="1435">
        <v>555</v>
      </c>
      <c r="F7" s="1434">
        <v>356300</v>
      </c>
      <c r="G7" s="1421" t="s">
        <v>708</v>
      </c>
      <c r="H7" s="1422" t="s">
        <v>693</v>
      </c>
      <c r="I7" s="1422" t="s">
        <v>693</v>
      </c>
      <c r="J7" s="1422" t="s">
        <v>693</v>
      </c>
      <c r="K7" s="1423" t="s">
        <v>693</v>
      </c>
    </row>
    <row r="8" spans="1:11" s="137" customFormat="1" ht="20.100000000000001" customHeight="1">
      <c r="A8" s="1699" t="s">
        <v>91</v>
      </c>
      <c r="B8" s="1700"/>
      <c r="C8" s="1701"/>
      <c r="D8" s="1436">
        <f>SUM(D11:D13)</f>
        <v>35816</v>
      </c>
      <c r="E8" s="1297">
        <f>ROUND(F8/D8*100,0)</f>
        <v>533</v>
      </c>
      <c r="F8" s="1437">
        <f t="shared" ref="F8:K8" si="0">SUM(F11:F13)</f>
        <v>190904</v>
      </c>
      <c r="G8" s="1438">
        <f t="shared" si="0"/>
        <v>22641.724000000002</v>
      </c>
      <c r="H8" s="1436">
        <f t="shared" si="0"/>
        <v>8186.48</v>
      </c>
      <c r="I8" s="1436">
        <f t="shared" si="0"/>
        <v>3193.8670000000002</v>
      </c>
      <c r="J8" s="1436">
        <f t="shared" si="0"/>
        <v>1690.4279999999999</v>
      </c>
      <c r="K8" s="1439">
        <f t="shared" si="0"/>
        <v>105</v>
      </c>
    </row>
    <row r="9" spans="1:11" s="137" customFormat="1" ht="20.100000000000001" customHeight="1">
      <c r="A9" s="1705" t="s">
        <v>351</v>
      </c>
      <c r="B9" s="1706"/>
      <c r="C9" s="1695"/>
      <c r="D9" s="1440">
        <f>SUM(D14:D15)</f>
        <v>22326</v>
      </c>
      <c r="E9" s="1307">
        <f t="shared" ref="E9:E17" si="1">ROUND(F9/D9*100,0)</f>
        <v>600</v>
      </c>
      <c r="F9" s="1441">
        <f t="shared" ref="F9:K9" si="2">SUM(F14:F15)</f>
        <v>134056</v>
      </c>
      <c r="G9" s="1442">
        <f t="shared" si="2"/>
        <v>16015</v>
      </c>
      <c r="H9" s="1440">
        <f t="shared" si="2"/>
        <v>1318</v>
      </c>
      <c r="I9" s="1440">
        <f t="shared" si="2"/>
        <v>932.5</v>
      </c>
      <c r="J9" s="1440">
        <f t="shared" si="2"/>
        <v>3842</v>
      </c>
      <c r="K9" s="1443">
        <f t="shared" si="2"/>
        <v>218.5</v>
      </c>
    </row>
    <row r="10" spans="1:11" s="137" customFormat="1" ht="20.100000000000001" customHeight="1" thickBot="1">
      <c r="A10" s="1707" t="s">
        <v>94</v>
      </c>
      <c r="B10" s="1708"/>
      <c r="C10" s="1709"/>
      <c r="D10" s="1424" t="s">
        <v>694</v>
      </c>
      <c r="E10" s="565" t="s">
        <v>693</v>
      </c>
      <c r="F10" s="1425" t="s">
        <v>693</v>
      </c>
      <c r="G10" s="1426" t="s">
        <v>693</v>
      </c>
      <c r="H10" s="1424" t="s">
        <v>693</v>
      </c>
      <c r="I10" s="1424" t="s">
        <v>693</v>
      </c>
      <c r="J10" s="1424" t="s">
        <v>693</v>
      </c>
      <c r="K10" s="1427" t="s">
        <v>693</v>
      </c>
    </row>
    <row r="11" spans="1:11" s="137" customFormat="1" ht="20.100000000000001" customHeight="1" thickBot="1">
      <c r="A11" s="1696" t="s">
        <v>101</v>
      </c>
      <c r="B11" s="1722" t="s">
        <v>352</v>
      </c>
      <c r="C11" s="1723"/>
      <c r="D11" s="1435">
        <f>SUM(D20,D24,D28)</f>
        <v>7901</v>
      </c>
      <c r="E11" s="1435">
        <f t="shared" si="1"/>
        <v>518</v>
      </c>
      <c r="F11" s="1444">
        <f t="shared" ref="F11:K11" si="3">SUM(F20,F24,F28)</f>
        <v>40944</v>
      </c>
      <c r="G11" s="1435">
        <f t="shared" si="3"/>
        <v>6890</v>
      </c>
      <c r="H11" s="1435">
        <f t="shared" si="3"/>
        <v>854</v>
      </c>
      <c r="I11" s="1435">
        <f t="shared" si="3"/>
        <v>147</v>
      </c>
      <c r="J11" s="1435">
        <f t="shared" si="3"/>
        <v>9</v>
      </c>
      <c r="K11" s="1445">
        <f t="shared" si="3"/>
        <v>1</v>
      </c>
    </row>
    <row r="12" spans="1:11" s="137" customFormat="1" ht="20.100000000000001" customHeight="1" thickBot="1">
      <c r="A12" s="1696"/>
      <c r="B12" s="1694" t="s">
        <v>353</v>
      </c>
      <c r="C12" s="1695"/>
      <c r="D12" s="1302">
        <f>SUM(D30,D34,D43)</f>
        <v>19034</v>
      </c>
      <c r="E12" s="1302">
        <f t="shared" si="1"/>
        <v>536</v>
      </c>
      <c r="F12" s="1428">
        <f t="shared" ref="F12:K12" si="4">SUM(F30,F34,F43)</f>
        <v>101930</v>
      </c>
      <c r="G12" s="1302">
        <f t="shared" si="4"/>
        <v>11471.724</v>
      </c>
      <c r="H12" s="1302">
        <f t="shared" si="4"/>
        <v>3505.48</v>
      </c>
      <c r="I12" s="1302">
        <f t="shared" si="4"/>
        <v>2359.8670000000002</v>
      </c>
      <c r="J12" s="1302">
        <f t="shared" si="4"/>
        <v>1623.4279999999999</v>
      </c>
      <c r="K12" s="1429">
        <f t="shared" si="4"/>
        <v>75</v>
      </c>
    </row>
    <row r="13" spans="1:11" s="137" customFormat="1" ht="20.100000000000001" customHeight="1" thickBot="1">
      <c r="A13" s="1696"/>
      <c r="B13" s="1694" t="s">
        <v>354</v>
      </c>
      <c r="C13" s="1695"/>
      <c r="D13" s="1302">
        <f>SUM(D53)</f>
        <v>8881</v>
      </c>
      <c r="E13" s="1302">
        <f t="shared" si="1"/>
        <v>541</v>
      </c>
      <c r="F13" s="1428">
        <f t="shared" ref="F13:K13" si="5">SUM(F53)</f>
        <v>48030</v>
      </c>
      <c r="G13" s="1302">
        <f t="shared" si="5"/>
        <v>4280</v>
      </c>
      <c r="H13" s="1302">
        <f t="shared" si="5"/>
        <v>3827</v>
      </c>
      <c r="I13" s="1302">
        <f t="shared" si="5"/>
        <v>687</v>
      </c>
      <c r="J13" s="1302">
        <f t="shared" si="5"/>
        <v>58</v>
      </c>
      <c r="K13" s="1429">
        <f t="shared" si="5"/>
        <v>29</v>
      </c>
    </row>
    <row r="14" spans="1:11" s="137" customFormat="1" ht="20.100000000000001" customHeight="1" thickBot="1">
      <c r="A14" s="1696"/>
      <c r="B14" s="1694" t="s">
        <v>351</v>
      </c>
      <c r="C14" s="1695"/>
      <c r="D14" s="1302">
        <f>SUM(D57,D61,D69)</f>
        <v>20456</v>
      </c>
      <c r="E14" s="1302">
        <f t="shared" si="1"/>
        <v>605</v>
      </c>
      <c r="F14" s="1428">
        <f t="shared" ref="F14:K14" si="6">SUM(F57,F61,F69)</f>
        <v>123726</v>
      </c>
      <c r="G14" s="1302">
        <f t="shared" si="6"/>
        <v>16015</v>
      </c>
      <c r="H14" s="1302">
        <f t="shared" si="6"/>
        <v>1171</v>
      </c>
      <c r="I14" s="1302">
        <f t="shared" si="6"/>
        <v>412.5</v>
      </c>
      <c r="J14" s="1302">
        <f t="shared" si="6"/>
        <v>2784</v>
      </c>
      <c r="K14" s="1429">
        <f t="shared" si="6"/>
        <v>73.5</v>
      </c>
    </row>
    <row r="15" spans="1:11" s="137" customFormat="1" ht="20.100000000000001" customHeight="1" thickBot="1">
      <c r="A15" s="1696"/>
      <c r="B15" s="1694" t="s">
        <v>99</v>
      </c>
      <c r="C15" s="1695"/>
      <c r="D15" s="1302">
        <f>SUM(D73)</f>
        <v>1870</v>
      </c>
      <c r="E15" s="1302">
        <f t="shared" si="1"/>
        <v>552</v>
      </c>
      <c r="F15" s="1428">
        <f t="shared" ref="F15:K15" si="7">SUM(F73)</f>
        <v>10330</v>
      </c>
      <c r="G15" s="1302">
        <f t="shared" si="7"/>
        <v>0</v>
      </c>
      <c r="H15" s="1302">
        <f t="shared" si="7"/>
        <v>147</v>
      </c>
      <c r="I15" s="1302">
        <f t="shared" si="7"/>
        <v>520</v>
      </c>
      <c r="J15" s="1302">
        <f t="shared" si="7"/>
        <v>1058</v>
      </c>
      <c r="K15" s="1428">
        <f t="shared" si="7"/>
        <v>145</v>
      </c>
    </row>
    <row r="16" spans="1:11" s="137" customFormat="1" ht="20.100000000000001" customHeight="1" thickBot="1">
      <c r="A16" s="1696"/>
      <c r="B16" s="1694" t="s">
        <v>355</v>
      </c>
      <c r="C16" s="1695"/>
      <c r="D16" s="1302" t="s">
        <v>693</v>
      </c>
      <c r="E16" s="1302" t="s">
        <v>693</v>
      </c>
      <c r="F16" s="1428" t="s">
        <v>693</v>
      </c>
      <c r="G16" s="1302" t="s">
        <v>693</v>
      </c>
      <c r="H16" s="1302" t="s">
        <v>693</v>
      </c>
      <c r="I16" s="1302" t="s">
        <v>693</v>
      </c>
      <c r="J16" s="1302" t="s">
        <v>693</v>
      </c>
      <c r="K16" s="1429" t="s">
        <v>693</v>
      </c>
    </row>
    <row r="17" spans="1:11" s="137" customFormat="1" ht="20.100000000000001" customHeight="1" thickBot="1">
      <c r="A17" s="1696"/>
      <c r="B17" s="1710" t="s">
        <v>102</v>
      </c>
      <c r="C17" s="1709"/>
      <c r="D17" s="1446">
        <f>SUM(D88)</f>
        <v>3600</v>
      </c>
      <c r="E17" s="1446">
        <f t="shared" si="1"/>
        <v>517</v>
      </c>
      <c r="F17" s="1447">
        <f t="shared" ref="F17:K17" si="8">SUM(F88)</f>
        <v>18600</v>
      </c>
      <c r="G17" s="1446">
        <f t="shared" si="8"/>
        <v>3170</v>
      </c>
      <c r="H17" s="1446">
        <f t="shared" si="8"/>
        <v>210</v>
      </c>
      <c r="I17" s="1446">
        <f t="shared" si="8"/>
        <v>181</v>
      </c>
      <c r="J17" s="1446">
        <f t="shared" si="8"/>
        <v>34</v>
      </c>
      <c r="K17" s="1448">
        <f t="shared" si="8"/>
        <v>5</v>
      </c>
    </row>
    <row r="18" spans="1:11" s="137" customFormat="1" ht="20.100000000000001" customHeight="1">
      <c r="A18" s="1677" t="s">
        <v>313</v>
      </c>
      <c r="B18" s="1718" t="s">
        <v>326</v>
      </c>
      <c r="C18" s="1666"/>
      <c r="D18" s="1449">
        <v>1980</v>
      </c>
      <c r="E18" s="1450">
        <v>503</v>
      </c>
      <c r="F18" s="1451">
        <v>9960</v>
      </c>
      <c r="G18" s="1450">
        <v>1948</v>
      </c>
      <c r="H18" s="1450">
        <v>32</v>
      </c>
      <c r="I18" s="1450"/>
      <c r="J18" s="1450"/>
      <c r="K18" s="1452"/>
    </row>
    <row r="19" spans="1:11" s="137" customFormat="1" ht="20.100000000000001" customHeight="1" thickBot="1">
      <c r="A19" s="1679"/>
      <c r="B19" s="1663" t="s">
        <v>327</v>
      </c>
      <c r="C19" s="1663"/>
      <c r="D19" s="1453">
        <v>200</v>
      </c>
      <c r="E19" s="1454">
        <v>472</v>
      </c>
      <c r="F19" s="1455">
        <v>944</v>
      </c>
      <c r="G19" s="1454">
        <v>171</v>
      </c>
      <c r="H19" s="1454">
        <v>29</v>
      </c>
      <c r="I19" s="1454"/>
      <c r="J19" s="1454"/>
      <c r="K19" s="1456"/>
    </row>
    <row r="20" spans="1:11" s="137" customFormat="1" ht="20.100000000000001" customHeight="1" thickTop="1" thickBot="1">
      <c r="A20" s="1678"/>
      <c r="B20" s="1664" t="s">
        <v>572</v>
      </c>
      <c r="C20" s="1690"/>
      <c r="D20" s="1457">
        <f>SUM(D18:D19)</f>
        <v>2180</v>
      </c>
      <c r="E20" s="1458">
        <f>ROUND(F20/D20*100,0)</f>
        <v>500</v>
      </c>
      <c r="F20" s="1459">
        <f t="shared" ref="F20:K20" si="9">SUM(F18:F19)</f>
        <v>10904</v>
      </c>
      <c r="G20" s="1460">
        <f t="shared" si="9"/>
        <v>2119</v>
      </c>
      <c r="H20" s="1460">
        <f t="shared" si="9"/>
        <v>61</v>
      </c>
      <c r="I20" s="1460">
        <f t="shared" si="9"/>
        <v>0</v>
      </c>
      <c r="J20" s="1460">
        <f t="shared" si="9"/>
        <v>0</v>
      </c>
      <c r="K20" s="1461">
        <f t="shared" si="9"/>
        <v>0</v>
      </c>
    </row>
    <row r="21" spans="1:11" ht="20.100000000000001" customHeight="1">
      <c r="A21" s="1677" t="s">
        <v>314</v>
      </c>
      <c r="B21" s="1666" t="s">
        <v>268</v>
      </c>
      <c r="C21" s="1666"/>
      <c r="D21" s="1462">
        <v>970</v>
      </c>
      <c r="E21" s="1435">
        <v>506</v>
      </c>
      <c r="F21" s="1463">
        <v>4910</v>
      </c>
      <c r="G21" s="1435">
        <v>952</v>
      </c>
      <c r="H21" s="1435">
        <v>13</v>
      </c>
      <c r="I21" s="1435">
        <v>5</v>
      </c>
      <c r="J21" s="1435"/>
      <c r="K21" s="1445"/>
    </row>
    <row r="22" spans="1:11" ht="20.100000000000001" customHeight="1">
      <c r="A22" s="1679"/>
      <c r="B22" s="1663" t="s">
        <v>578</v>
      </c>
      <c r="C22" s="1663"/>
      <c r="D22" s="1464">
        <v>376</v>
      </c>
      <c r="E22" s="565">
        <v>513</v>
      </c>
      <c r="F22" s="1433">
        <v>1930</v>
      </c>
      <c r="G22" s="565">
        <v>376</v>
      </c>
      <c r="H22" s="565"/>
      <c r="I22" s="565"/>
      <c r="J22" s="565"/>
      <c r="K22" s="574"/>
    </row>
    <row r="23" spans="1:11" ht="20.100000000000001" customHeight="1" thickBot="1">
      <c r="A23" s="1679"/>
      <c r="B23" s="1663" t="s">
        <v>579</v>
      </c>
      <c r="C23" s="1663"/>
      <c r="D23" s="1464">
        <v>370</v>
      </c>
      <c r="E23" s="565">
        <v>517</v>
      </c>
      <c r="F23" s="1433">
        <v>1910</v>
      </c>
      <c r="G23" s="565">
        <v>370</v>
      </c>
      <c r="H23" s="565"/>
      <c r="I23" s="565"/>
      <c r="J23" s="565"/>
      <c r="K23" s="574"/>
    </row>
    <row r="24" spans="1:11" s="137" customFormat="1" ht="20.100000000000001" customHeight="1" thickTop="1" thickBot="1">
      <c r="A24" s="1678"/>
      <c r="B24" s="1664" t="s">
        <v>710</v>
      </c>
      <c r="C24" s="1665"/>
      <c r="D24" s="1465">
        <f>SUM(D21:D23)</f>
        <v>1716</v>
      </c>
      <c r="E24" s="1458">
        <f>ROUND(F24/D24*100,0)</f>
        <v>510</v>
      </c>
      <c r="F24" s="1466">
        <f t="shared" ref="F24:K24" si="10">SUM(F21:F23)</f>
        <v>8750</v>
      </c>
      <c r="G24" s="1467">
        <f t="shared" si="10"/>
        <v>1698</v>
      </c>
      <c r="H24" s="1467">
        <f t="shared" si="10"/>
        <v>13</v>
      </c>
      <c r="I24" s="1467">
        <f t="shared" si="10"/>
        <v>5</v>
      </c>
      <c r="J24" s="1467">
        <f t="shared" si="10"/>
        <v>0</v>
      </c>
      <c r="K24" s="1468">
        <f t="shared" si="10"/>
        <v>0</v>
      </c>
    </row>
    <row r="25" spans="1:11" s="137" customFormat="1" ht="20.100000000000001" customHeight="1">
      <c r="A25" s="1677" t="s">
        <v>315</v>
      </c>
      <c r="B25" s="1688" t="s">
        <v>329</v>
      </c>
      <c r="C25" s="1689"/>
      <c r="D25" s="1469">
        <v>1860</v>
      </c>
      <c r="E25" s="1435">
        <v>505</v>
      </c>
      <c r="F25" s="1470">
        <v>9390</v>
      </c>
      <c r="G25" s="1435">
        <v>1392</v>
      </c>
      <c r="H25" s="1435">
        <v>400</v>
      </c>
      <c r="I25" s="1435">
        <v>62</v>
      </c>
      <c r="J25" s="1435">
        <v>5</v>
      </c>
      <c r="K25" s="1445">
        <v>1</v>
      </c>
    </row>
    <row r="26" spans="1:11" ht="20.100000000000001" customHeight="1">
      <c r="A26" s="1679"/>
      <c r="B26" s="1691" t="s">
        <v>281</v>
      </c>
      <c r="C26" s="1692"/>
      <c r="D26" s="1471">
        <v>1240</v>
      </c>
      <c r="E26" s="1302">
        <v>551</v>
      </c>
      <c r="F26" s="1472">
        <v>6830</v>
      </c>
      <c r="G26" s="1302">
        <v>1080</v>
      </c>
      <c r="H26" s="1302">
        <v>160</v>
      </c>
      <c r="I26" s="1302"/>
      <c r="J26" s="1302"/>
      <c r="K26" s="1429"/>
    </row>
    <row r="27" spans="1:11" s="137" customFormat="1" ht="20.100000000000001" customHeight="1" thickBot="1">
      <c r="A27" s="1679"/>
      <c r="B27" s="1663" t="s">
        <v>330</v>
      </c>
      <c r="C27" s="1663"/>
      <c r="D27" s="567">
        <v>905</v>
      </c>
      <c r="E27" s="565">
        <v>560</v>
      </c>
      <c r="F27" s="566">
        <v>5070</v>
      </c>
      <c r="G27" s="565">
        <v>601</v>
      </c>
      <c r="H27" s="565">
        <v>220</v>
      </c>
      <c r="I27" s="565">
        <v>80</v>
      </c>
      <c r="J27" s="565">
        <v>4</v>
      </c>
      <c r="K27" s="574"/>
    </row>
    <row r="28" spans="1:11" s="137" customFormat="1" ht="20.100000000000001" customHeight="1" thickTop="1" thickBot="1">
      <c r="A28" s="1678"/>
      <c r="B28" s="1664" t="s">
        <v>573</v>
      </c>
      <c r="C28" s="1690"/>
      <c r="D28" s="1457">
        <f>SUM(D25:D26,D27)</f>
        <v>4005</v>
      </c>
      <c r="E28" s="1458">
        <f>ROUND(F28/D28*100,0)</f>
        <v>532</v>
      </c>
      <c r="F28" s="1459">
        <f t="shared" ref="F28:K28" si="11">SUM(F25:F27)</f>
        <v>21290</v>
      </c>
      <c r="G28" s="1473">
        <f t="shared" si="11"/>
        <v>3073</v>
      </c>
      <c r="H28" s="1460">
        <f t="shared" si="11"/>
        <v>780</v>
      </c>
      <c r="I28" s="1460">
        <f t="shared" si="11"/>
        <v>142</v>
      </c>
      <c r="J28" s="1460">
        <f t="shared" si="11"/>
        <v>9</v>
      </c>
      <c r="K28" s="1461">
        <f t="shared" si="11"/>
        <v>1</v>
      </c>
    </row>
    <row r="29" spans="1:11" s="137" customFormat="1" ht="20.100000000000001" customHeight="1" thickBot="1">
      <c r="A29" s="1677" t="s">
        <v>643</v>
      </c>
      <c r="B29" s="1666" t="s">
        <v>256</v>
      </c>
      <c r="C29" s="1666"/>
      <c r="D29" s="1474">
        <v>8040</v>
      </c>
      <c r="E29" s="1435">
        <v>547</v>
      </c>
      <c r="F29" s="1463">
        <v>44000</v>
      </c>
      <c r="G29" s="1435">
        <v>6082</v>
      </c>
      <c r="H29" s="1435">
        <v>773</v>
      </c>
      <c r="I29" s="1435">
        <v>287</v>
      </c>
      <c r="J29" s="1435">
        <v>899</v>
      </c>
      <c r="K29" s="1445">
        <v>0</v>
      </c>
    </row>
    <row r="30" spans="1:11" ht="20.100000000000001" customHeight="1" thickTop="1" thickBot="1">
      <c r="A30" s="1678"/>
      <c r="B30" s="1664" t="s">
        <v>572</v>
      </c>
      <c r="C30" s="1665"/>
      <c r="D30" s="1475">
        <f>SUM(D29:D29)</f>
        <v>8040</v>
      </c>
      <c r="E30" s="1476">
        <f>ROUND(F30/D30*100,0)</f>
        <v>547</v>
      </c>
      <c r="F30" s="1477">
        <f t="shared" ref="F30:K30" si="12">SUM(F29:F29)</f>
        <v>44000</v>
      </c>
      <c r="G30" s="1478">
        <f t="shared" si="12"/>
        <v>6082</v>
      </c>
      <c r="H30" s="1479">
        <f t="shared" si="12"/>
        <v>773</v>
      </c>
      <c r="I30" s="1479">
        <f t="shared" si="12"/>
        <v>287</v>
      </c>
      <c r="J30" s="1479">
        <f t="shared" si="12"/>
        <v>899</v>
      </c>
      <c r="K30" s="1480">
        <f t="shared" si="12"/>
        <v>0</v>
      </c>
    </row>
    <row r="31" spans="1:11" ht="20.100000000000001" customHeight="1">
      <c r="A31" s="1677" t="s">
        <v>442</v>
      </c>
      <c r="B31" s="1666" t="s">
        <v>243</v>
      </c>
      <c r="C31" s="1666"/>
      <c r="D31" s="1481">
        <v>1340</v>
      </c>
      <c r="E31" s="1435">
        <v>492</v>
      </c>
      <c r="F31" s="1470">
        <v>6590</v>
      </c>
      <c r="G31" s="1435">
        <v>0</v>
      </c>
      <c r="H31" s="1435">
        <v>60</v>
      </c>
      <c r="I31" s="1435">
        <v>1058</v>
      </c>
      <c r="J31" s="1435">
        <v>202</v>
      </c>
      <c r="K31" s="1445">
        <v>20</v>
      </c>
    </row>
    <row r="32" spans="1:11" ht="20.100000000000001" customHeight="1">
      <c r="A32" s="1679"/>
      <c r="B32" s="1663" t="s">
        <v>244</v>
      </c>
      <c r="C32" s="1663"/>
      <c r="D32" s="567">
        <v>359</v>
      </c>
      <c r="E32" s="565">
        <v>524</v>
      </c>
      <c r="F32" s="566">
        <v>1880</v>
      </c>
      <c r="G32" s="565">
        <v>44</v>
      </c>
      <c r="H32" s="565">
        <v>287</v>
      </c>
      <c r="I32" s="565">
        <v>28</v>
      </c>
      <c r="J32" s="565">
        <v>0</v>
      </c>
      <c r="K32" s="574">
        <v>0</v>
      </c>
    </row>
    <row r="33" spans="1:11" ht="20.100000000000001" customHeight="1" thickBot="1">
      <c r="A33" s="1679"/>
      <c r="B33" s="1663" t="s">
        <v>245</v>
      </c>
      <c r="C33" s="1663"/>
      <c r="D33" s="567">
        <v>506</v>
      </c>
      <c r="E33" s="565">
        <v>508</v>
      </c>
      <c r="F33" s="566">
        <v>2570</v>
      </c>
      <c r="G33" s="565">
        <v>0</v>
      </c>
      <c r="H33" s="565">
        <v>0</v>
      </c>
      <c r="I33" s="565">
        <v>364</v>
      </c>
      <c r="J33" s="565">
        <v>142</v>
      </c>
      <c r="K33" s="574">
        <v>0</v>
      </c>
    </row>
    <row r="34" spans="1:11" ht="20.100000000000001" customHeight="1" thickTop="1" thickBot="1">
      <c r="A34" s="1678"/>
      <c r="B34" s="1664" t="s">
        <v>572</v>
      </c>
      <c r="C34" s="1665"/>
      <c r="D34" s="1457">
        <f>SUM(D31:D33)</f>
        <v>2205</v>
      </c>
      <c r="E34" s="1458">
        <f>ROUND(F34/D34*100,0)</f>
        <v>501</v>
      </c>
      <c r="F34" s="1459">
        <f t="shared" ref="F34:K34" si="13">SUM(F31:F33)</f>
        <v>11040</v>
      </c>
      <c r="G34" s="1460">
        <f t="shared" si="13"/>
        <v>44</v>
      </c>
      <c r="H34" s="1460">
        <f t="shared" si="13"/>
        <v>347</v>
      </c>
      <c r="I34" s="1460">
        <f t="shared" si="13"/>
        <v>1450</v>
      </c>
      <c r="J34" s="1460">
        <f t="shared" si="13"/>
        <v>344</v>
      </c>
      <c r="K34" s="1461">
        <f t="shared" si="13"/>
        <v>20</v>
      </c>
    </row>
    <row r="35" spans="1:11" ht="20.100000000000001" customHeight="1">
      <c r="A35" s="1680" t="s">
        <v>443</v>
      </c>
      <c r="B35" s="1666" t="s">
        <v>331</v>
      </c>
      <c r="C35" s="1666"/>
      <c r="D35" s="1430">
        <v>4600</v>
      </c>
      <c r="E35" s="1430">
        <v>541</v>
      </c>
      <c r="F35" s="1431">
        <v>24900</v>
      </c>
      <c r="G35" s="1482">
        <v>3453</v>
      </c>
      <c r="H35" s="1483">
        <v>1047</v>
      </c>
      <c r="I35" s="1483">
        <v>93</v>
      </c>
      <c r="J35" s="1483">
        <v>7</v>
      </c>
      <c r="K35" s="1484"/>
    </row>
    <row r="36" spans="1:11" ht="20.100000000000001" customHeight="1">
      <c r="A36" s="1681"/>
      <c r="B36" s="1663" t="s">
        <v>246</v>
      </c>
      <c r="C36" s="1663"/>
      <c r="D36" s="1453">
        <v>836</v>
      </c>
      <c r="E36" s="1485">
        <v>541</v>
      </c>
      <c r="F36" s="1486">
        <v>4520</v>
      </c>
      <c r="G36" s="1487">
        <v>836</v>
      </c>
      <c r="H36" s="1487"/>
      <c r="I36" s="1487"/>
      <c r="J36" s="1487"/>
      <c r="K36" s="1488"/>
    </row>
    <row r="37" spans="1:11" ht="20.100000000000001" customHeight="1">
      <c r="A37" s="1681"/>
      <c r="B37" s="1663" t="s">
        <v>247</v>
      </c>
      <c r="C37" s="1663"/>
      <c r="D37" s="1453">
        <v>797</v>
      </c>
      <c r="E37" s="1485">
        <v>528</v>
      </c>
      <c r="F37" s="1486">
        <v>4210</v>
      </c>
      <c r="G37" s="1487">
        <v>303</v>
      </c>
      <c r="H37" s="1487">
        <v>396</v>
      </c>
      <c r="I37" s="1487">
        <v>52</v>
      </c>
      <c r="J37" s="1487"/>
      <c r="K37" s="1488">
        <v>46</v>
      </c>
    </row>
    <row r="38" spans="1:11" ht="20.100000000000001" customHeight="1">
      <c r="A38" s="1681"/>
      <c r="B38" s="1663" t="s">
        <v>248</v>
      </c>
      <c r="C38" s="1663"/>
      <c r="D38" s="1453">
        <v>875</v>
      </c>
      <c r="E38" s="1485">
        <v>517</v>
      </c>
      <c r="F38" s="1486">
        <v>4520</v>
      </c>
      <c r="G38" s="1487">
        <f>343*0.98</f>
        <v>336.14</v>
      </c>
      <c r="H38" s="1487">
        <f>341*0.977</f>
        <v>333.15699999999998</v>
      </c>
      <c r="I38" s="1487">
        <f>211*0.977</f>
        <v>206.14699999999999</v>
      </c>
      <c r="J38" s="1487"/>
      <c r="K38" s="1488"/>
    </row>
    <row r="39" spans="1:11" ht="20.100000000000001" customHeight="1">
      <c r="A39" s="1681"/>
      <c r="B39" s="1663" t="s">
        <v>249</v>
      </c>
      <c r="C39" s="1663"/>
      <c r="D39" s="1453">
        <v>479</v>
      </c>
      <c r="E39" s="1485">
        <v>514</v>
      </c>
      <c r="F39" s="1486">
        <v>2460</v>
      </c>
      <c r="G39" s="1487">
        <v>297</v>
      </c>
      <c r="H39" s="1487">
        <v>143</v>
      </c>
      <c r="I39" s="1487">
        <v>39</v>
      </c>
      <c r="J39" s="1487"/>
      <c r="K39" s="1488"/>
    </row>
    <row r="40" spans="1:11" ht="20.100000000000001" customHeight="1">
      <c r="A40" s="1681"/>
      <c r="B40" s="1663" t="s">
        <v>250</v>
      </c>
      <c r="C40" s="1663"/>
      <c r="D40" s="1453">
        <v>417</v>
      </c>
      <c r="E40" s="1485">
        <v>518</v>
      </c>
      <c r="F40" s="1486">
        <v>2160</v>
      </c>
      <c r="G40" s="1487"/>
      <c r="H40" s="1487">
        <v>1</v>
      </c>
      <c r="I40" s="1487">
        <f>140*0.958</f>
        <v>134.12</v>
      </c>
      <c r="J40" s="1487">
        <f>294*0.958</f>
        <v>281.65199999999999</v>
      </c>
      <c r="K40" s="1488"/>
    </row>
    <row r="41" spans="1:11" ht="20.100000000000001" customHeight="1">
      <c r="A41" s="1681"/>
      <c r="B41" s="1663" t="s">
        <v>251</v>
      </c>
      <c r="C41" s="1663"/>
      <c r="D41" s="1453">
        <v>548</v>
      </c>
      <c r="E41" s="1485">
        <v>535</v>
      </c>
      <c r="F41" s="1486">
        <v>2930</v>
      </c>
      <c r="G41" s="1487">
        <f>120*0.973</f>
        <v>116.75999999999999</v>
      </c>
      <c r="H41" s="1487">
        <f>379*0.973</f>
        <v>368.767</v>
      </c>
      <c r="I41" s="1487">
        <f>64*0.973</f>
        <v>62.271999999999998</v>
      </c>
      <c r="J41" s="1487"/>
      <c r="K41" s="1488"/>
    </row>
    <row r="42" spans="1:11" ht="20.100000000000001" customHeight="1" thickBot="1">
      <c r="A42" s="1681"/>
      <c r="B42" s="1663" t="s">
        <v>252</v>
      </c>
      <c r="C42" s="1663"/>
      <c r="D42" s="1453">
        <v>237</v>
      </c>
      <c r="E42" s="1485">
        <v>502</v>
      </c>
      <c r="F42" s="1486">
        <v>1190</v>
      </c>
      <c r="G42" s="1487">
        <f>4*0.956</f>
        <v>3.8239999999999998</v>
      </c>
      <c r="H42" s="1487">
        <f>101*0.956</f>
        <v>96.555999999999997</v>
      </c>
      <c r="I42" s="1487">
        <f>38*0.956</f>
        <v>36.327999999999996</v>
      </c>
      <c r="J42" s="1487">
        <f>96*0.956</f>
        <v>91.775999999999996</v>
      </c>
      <c r="K42" s="1488">
        <v>9</v>
      </c>
    </row>
    <row r="43" spans="1:11" ht="20.100000000000001" customHeight="1" thickTop="1" thickBot="1">
      <c r="A43" s="1682"/>
      <c r="B43" s="1664" t="s">
        <v>572</v>
      </c>
      <c r="C43" s="1665"/>
      <c r="D43" s="1475">
        <f>SUM(D35:D42)</f>
        <v>8789</v>
      </c>
      <c r="E43" s="1476">
        <f>F43/D43*100</f>
        <v>533.50779383320059</v>
      </c>
      <c r="F43" s="1477">
        <f t="shared" ref="F43:K43" si="14">SUM(F35:F42)</f>
        <v>46890</v>
      </c>
      <c r="G43" s="1479">
        <f t="shared" si="14"/>
        <v>5345.7240000000002</v>
      </c>
      <c r="H43" s="1479">
        <f t="shared" si="14"/>
        <v>2385.48</v>
      </c>
      <c r="I43" s="1479">
        <f t="shared" si="14"/>
        <v>622.86700000000008</v>
      </c>
      <c r="J43" s="1479">
        <f t="shared" si="14"/>
        <v>380.428</v>
      </c>
      <c r="K43" s="1480">
        <f t="shared" si="14"/>
        <v>55</v>
      </c>
    </row>
    <row r="44" spans="1:11" ht="20.100000000000001" customHeight="1">
      <c r="A44" s="1677" t="s">
        <v>413</v>
      </c>
      <c r="B44" s="1666" t="s">
        <v>332</v>
      </c>
      <c r="C44" s="1666"/>
      <c r="D44" s="1481">
        <v>3560</v>
      </c>
      <c r="E44" s="1435">
        <v>542</v>
      </c>
      <c r="F44" s="1470">
        <v>19300</v>
      </c>
      <c r="G44" s="1435">
        <v>758</v>
      </c>
      <c r="H44" s="1435">
        <v>2778</v>
      </c>
      <c r="I44" s="1435">
        <v>24</v>
      </c>
      <c r="J44" s="1435"/>
      <c r="K44" s="1445"/>
    </row>
    <row r="45" spans="1:11" ht="20.100000000000001" customHeight="1">
      <c r="A45" s="1679"/>
      <c r="B45" s="1667" t="s">
        <v>333</v>
      </c>
      <c r="C45" s="1667"/>
      <c r="D45" s="567">
        <v>827</v>
      </c>
      <c r="E45" s="565">
        <v>540</v>
      </c>
      <c r="F45" s="566">
        <v>4470</v>
      </c>
      <c r="G45" s="565"/>
      <c r="H45" s="565">
        <v>369</v>
      </c>
      <c r="I45" s="565">
        <v>456</v>
      </c>
      <c r="J45" s="565">
        <v>2</v>
      </c>
      <c r="K45" s="574"/>
    </row>
    <row r="46" spans="1:11" ht="20.100000000000001" customHeight="1">
      <c r="A46" s="1679"/>
      <c r="B46" s="1663" t="s">
        <v>269</v>
      </c>
      <c r="C46" s="1663"/>
      <c r="D46" s="567">
        <v>663</v>
      </c>
      <c r="E46" s="565">
        <v>553</v>
      </c>
      <c r="F46" s="566">
        <v>3670</v>
      </c>
      <c r="G46" s="565">
        <v>456</v>
      </c>
      <c r="H46" s="565">
        <v>207</v>
      </c>
      <c r="I46" s="565"/>
      <c r="J46" s="565"/>
      <c r="K46" s="574"/>
    </row>
    <row r="47" spans="1:11" ht="20.100000000000001" customHeight="1">
      <c r="A47" s="1679"/>
      <c r="B47" s="1663" t="s">
        <v>270</v>
      </c>
      <c r="C47" s="1663"/>
      <c r="D47" s="567">
        <v>506</v>
      </c>
      <c r="E47" s="565">
        <v>577</v>
      </c>
      <c r="F47" s="566">
        <v>2920</v>
      </c>
      <c r="G47" s="565">
        <v>506</v>
      </c>
      <c r="H47" s="565"/>
      <c r="I47" s="565"/>
      <c r="J47" s="565"/>
      <c r="K47" s="574"/>
    </row>
    <row r="48" spans="1:11" ht="20.100000000000001" customHeight="1">
      <c r="A48" s="1679"/>
      <c r="B48" s="1663" t="s">
        <v>271</v>
      </c>
      <c r="C48" s="1663"/>
      <c r="D48" s="567">
        <v>1280</v>
      </c>
      <c r="E48" s="565">
        <v>564</v>
      </c>
      <c r="F48" s="566">
        <v>7220</v>
      </c>
      <c r="G48" s="565">
        <v>1280</v>
      </c>
      <c r="H48" s="565"/>
      <c r="I48" s="565"/>
      <c r="J48" s="565"/>
      <c r="K48" s="574"/>
    </row>
    <row r="49" spans="1:11" ht="20.100000000000001" customHeight="1">
      <c r="A49" s="1679"/>
      <c r="B49" s="1663" t="s">
        <v>309</v>
      </c>
      <c r="C49" s="1663"/>
      <c r="D49" s="567">
        <v>836</v>
      </c>
      <c r="E49" s="565">
        <v>543</v>
      </c>
      <c r="F49" s="566">
        <v>4540</v>
      </c>
      <c r="G49" s="565">
        <v>402</v>
      </c>
      <c r="H49" s="565">
        <v>433</v>
      </c>
      <c r="I49" s="565">
        <v>1</v>
      </c>
      <c r="J49" s="565"/>
      <c r="K49" s="574"/>
    </row>
    <row r="50" spans="1:11" ht="20.100000000000001" customHeight="1">
      <c r="A50" s="1679"/>
      <c r="B50" s="1663" t="s">
        <v>334</v>
      </c>
      <c r="C50" s="1663"/>
      <c r="D50" s="567">
        <v>339</v>
      </c>
      <c r="E50" s="565">
        <v>493</v>
      </c>
      <c r="F50" s="566">
        <v>1670</v>
      </c>
      <c r="G50" s="565">
        <v>336</v>
      </c>
      <c r="H50" s="565"/>
      <c r="I50" s="565">
        <v>1</v>
      </c>
      <c r="J50" s="565">
        <v>2</v>
      </c>
      <c r="K50" s="574"/>
    </row>
    <row r="51" spans="1:11" ht="20.100000000000001" customHeight="1">
      <c r="A51" s="1679"/>
      <c r="B51" s="1663" t="s">
        <v>335</v>
      </c>
      <c r="C51" s="1663"/>
      <c r="D51" s="567">
        <v>604</v>
      </c>
      <c r="E51" s="565">
        <v>490</v>
      </c>
      <c r="F51" s="566">
        <v>2960</v>
      </c>
      <c r="G51" s="565">
        <v>542</v>
      </c>
      <c r="H51" s="565">
        <v>25</v>
      </c>
      <c r="I51" s="565">
        <v>8</v>
      </c>
      <c r="J51" s="565">
        <v>17</v>
      </c>
      <c r="K51" s="574">
        <v>12</v>
      </c>
    </row>
    <row r="52" spans="1:11" ht="20.100000000000001" customHeight="1" thickBot="1">
      <c r="A52" s="1679"/>
      <c r="B52" s="1663" t="s">
        <v>336</v>
      </c>
      <c r="C52" s="1663"/>
      <c r="D52" s="564">
        <v>266</v>
      </c>
      <c r="E52" s="1489">
        <v>481</v>
      </c>
      <c r="F52" s="1490">
        <v>1280</v>
      </c>
      <c r="G52" s="1489"/>
      <c r="H52" s="1489">
        <v>15</v>
      </c>
      <c r="I52" s="1489">
        <v>197</v>
      </c>
      <c r="J52" s="1489">
        <v>37</v>
      </c>
      <c r="K52" s="1491">
        <v>17</v>
      </c>
    </row>
    <row r="53" spans="1:11" ht="20.100000000000001" customHeight="1" thickTop="1" thickBot="1">
      <c r="A53" s="1678"/>
      <c r="B53" s="1664" t="s">
        <v>572</v>
      </c>
      <c r="C53" s="1665"/>
      <c r="D53" s="1457">
        <f>SUM(D44:D52)</f>
        <v>8881</v>
      </c>
      <c r="E53" s="1458">
        <f>ROUND(F53/D53*100,0)</f>
        <v>541</v>
      </c>
      <c r="F53" s="1459">
        <f t="shared" ref="F53:K53" si="15">SUM(F44:F52)</f>
        <v>48030</v>
      </c>
      <c r="G53" s="1460">
        <f t="shared" si="15"/>
        <v>4280</v>
      </c>
      <c r="H53" s="1460">
        <f t="shared" si="15"/>
        <v>3827</v>
      </c>
      <c r="I53" s="1460">
        <f t="shared" si="15"/>
        <v>687</v>
      </c>
      <c r="J53" s="1460">
        <f t="shared" si="15"/>
        <v>58</v>
      </c>
      <c r="K53" s="1461">
        <f t="shared" si="15"/>
        <v>29</v>
      </c>
    </row>
    <row r="54" spans="1:11" ht="20.100000000000001" customHeight="1">
      <c r="A54" s="1677" t="s">
        <v>316</v>
      </c>
      <c r="B54" s="1666" t="s">
        <v>337</v>
      </c>
      <c r="C54" s="1666"/>
      <c r="D54" s="1481">
        <v>4680</v>
      </c>
      <c r="E54" s="1435">
        <v>609</v>
      </c>
      <c r="F54" s="1470">
        <v>28500</v>
      </c>
      <c r="G54" s="1435">
        <v>3759</v>
      </c>
      <c r="H54" s="1435">
        <v>197</v>
      </c>
      <c r="I54" s="1435">
        <v>65</v>
      </c>
      <c r="J54" s="1435">
        <v>659</v>
      </c>
      <c r="K54" s="1445"/>
    </row>
    <row r="55" spans="1:11" ht="20.100000000000001" customHeight="1">
      <c r="A55" s="1679"/>
      <c r="B55" s="1663" t="s">
        <v>310</v>
      </c>
      <c r="C55" s="1663"/>
      <c r="D55" s="567">
        <v>387</v>
      </c>
      <c r="E55" s="565">
        <v>605</v>
      </c>
      <c r="F55" s="566">
        <v>2340</v>
      </c>
      <c r="G55" s="565">
        <v>174</v>
      </c>
      <c r="H55" s="565">
        <v>115</v>
      </c>
      <c r="I55" s="565">
        <v>98</v>
      </c>
      <c r="J55" s="565"/>
      <c r="K55" s="574"/>
    </row>
    <row r="56" spans="1:11" ht="20.100000000000001" customHeight="1" thickBot="1">
      <c r="A56" s="1679"/>
      <c r="B56" s="1663" t="s">
        <v>338</v>
      </c>
      <c r="C56" s="1663"/>
      <c r="D56" s="567">
        <v>2110</v>
      </c>
      <c r="E56" s="565">
        <v>616</v>
      </c>
      <c r="F56" s="566">
        <v>13000</v>
      </c>
      <c r="G56" s="565"/>
      <c r="H56" s="565"/>
      <c r="I56" s="565"/>
      <c r="J56" s="565">
        <v>2055</v>
      </c>
      <c r="K56" s="574">
        <v>55</v>
      </c>
    </row>
    <row r="57" spans="1:11" ht="20.100000000000001" customHeight="1" thickTop="1" thickBot="1">
      <c r="A57" s="1678"/>
      <c r="B57" s="1664" t="s">
        <v>572</v>
      </c>
      <c r="C57" s="1690"/>
      <c r="D57" s="1457">
        <f>SUM(D54:D56)</f>
        <v>7177</v>
      </c>
      <c r="E57" s="1458">
        <f>ROUND(F57/D57*100,0)</f>
        <v>611</v>
      </c>
      <c r="F57" s="1459">
        <f t="shared" ref="F57:K57" si="16">SUM(F54:F56)</f>
        <v>43840</v>
      </c>
      <c r="G57" s="1457">
        <f t="shared" si="16"/>
        <v>3933</v>
      </c>
      <c r="H57" s="1460">
        <f t="shared" si="16"/>
        <v>312</v>
      </c>
      <c r="I57" s="1460">
        <f t="shared" si="16"/>
        <v>163</v>
      </c>
      <c r="J57" s="1460">
        <f t="shared" si="16"/>
        <v>2714</v>
      </c>
      <c r="K57" s="1492">
        <f t="shared" si="16"/>
        <v>55</v>
      </c>
    </row>
    <row r="58" spans="1:11" ht="19.5" customHeight="1">
      <c r="A58" s="1683" t="s">
        <v>446</v>
      </c>
      <c r="B58" s="1663" t="s">
        <v>261</v>
      </c>
      <c r="C58" s="1663"/>
      <c r="D58" s="567">
        <v>5550</v>
      </c>
      <c r="E58" s="565">
        <v>596</v>
      </c>
      <c r="F58" s="566">
        <v>33100</v>
      </c>
      <c r="G58" s="565">
        <v>4974</v>
      </c>
      <c r="H58" s="565">
        <v>511</v>
      </c>
      <c r="I58" s="565">
        <v>60</v>
      </c>
      <c r="J58" s="565">
        <v>5</v>
      </c>
      <c r="K58" s="574"/>
    </row>
    <row r="59" spans="1:11" ht="20.100000000000001" customHeight="1">
      <c r="A59" s="1684"/>
      <c r="B59" s="1667" t="s">
        <v>339</v>
      </c>
      <c r="C59" s="1667"/>
      <c r="D59" s="567">
        <v>202</v>
      </c>
      <c r="E59" s="565">
        <v>604</v>
      </c>
      <c r="F59" s="566">
        <v>1220</v>
      </c>
      <c r="G59" s="565">
        <v>114</v>
      </c>
      <c r="H59" s="565">
        <v>34</v>
      </c>
      <c r="I59" s="565">
        <v>33</v>
      </c>
      <c r="J59" s="565">
        <v>21</v>
      </c>
      <c r="K59" s="574"/>
    </row>
    <row r="60" spans="1:11" ht="20.100000000000001" customHeight="1" thickBot="1">
      <c r="A60" s="1684"/>
      <c r="B60" s="1663" t="s">
        <v>340</v>
      </c>
      <c r="C60" s="1663"/>
      <c r="D60" s="564">
        <v>635</v>
      </c>
      <c r="E60" s="565">
        <v>534</v>
      </c>
      <c r="F60" s="566">
        <v>3390</v>
      </c>
      <c r="G60" s="565">
        <v>596</v>
      </c>
      <c r="H60" s="565">
        <v>29</v>
      </c>
      <c r="I60" s="565">
        <v>10</v>
      </c>
      <c r="J60" s="565"/>
      <c r="K60" s="574"/>
    </row>
    <row r="61" spans="1:11" ht="20.100000000000001" customHeight="1" thickTop="1" thickBot="1">
      <c r="A61" s="1685"/>
      <c r="B61" s="1664" t="s">
        <v>572</v>
      </c>
      <c r="C61" s="1665"/>
      <c r="D61" s="569">
        <f>SUM(D58:D60)</f>
        <v>6387</v>
      </c>
      <c r="E61" s="1458">
        <f>ROUND(F61/D61*100,0)</f>
        <v>590</v>
      </c>
      <c r="F61" s="1459">
        <f t="shared" ref="F61:K61" si="17">SUM(F58:F60)</f>
        <v>37710</v>
      </c>
      <c r="G61" s="1460">
        <f t="shared" si="17"/>
        <v>5684</v>
      </c>
      <c r="H61" s="1460">
        <f t="shared" si="17"/>
        <v>574</v>
      </c>
      <c r="I61" s="1460">
        <f t="shared" si="17"/>
        <v>103</v>
      </c>
      <c r="J61" s="1460">
        <f t="shared" si="17"/>
        <v>26</v>
      </c>
      <c r="K61" s="577">
        <f t="shared" si="17"/>
        <v>0</v>
      </c>
    </row>
    <row r="62" spans="1:11" ht="20.100000000000001" customHeight="1">
      <c r="A62" s="1686" t="s">
        <v>444</v>
      </c>
      <c r="B62" s="1663" t="s">
        <v>272</v>
      </c>
      <c r="C62" s="1663"/>
      <c r="D62" s="1493">
        <v>2510</v>
      </c>
      <c r="E62" s="1494">
        <v>619</v>
      </c>
      <c r="F62" s="1495">
        <v>15500</v>
      </c>
      <c r="G62" s="1494">
        <v>2510</v>
      </c>
      <c r="H62" s="1494"/>
      <c r="I62" s="1494"/>
      <c r="J62" s="1494"/>
      <c r="K62" s="1496"/>
    </row>
    <row r="63" spans="1:11" ht="20.100000000000001" customHeight="1">
      <c r="A63" s="1679"/>
      <c r="B63" s="1663" t="s">
        <v>273</v>
      </c>
      <c r="C63" s="1663"/>
      <c r="D63" s="567">
        <v>921</v>
      </c>
      <c r="E63" s="565">
        <v>622</v>
      </c>
      <c r="F63" s="566">
        <v>5730</v>
      </c>
      <c r="G63" s="565">
        <v>921</v>
      </c>
      <c r="H63" s="565"/>
      <c r="I63" s="565"/>
      <c r="J63" s="565"/>
      <c r="K63" s="574"/>
    </row>
    <row r="64" spans="1:11" ht="20.100000000000001" customHeight="1">
      <c r="A64" s="1679"/>
      <c r="B64" s="1663" t="s">
        <v>341</v>
      </c>
      <c r="C64" s="1663"/>
      <c r="D64" s="567">
        <v>304</v>
      </c>
      <c r="E64" s="565">
        <v>571</v>
      </c>
      <c r="F64" s="566">
        <v>1740</v>
      </c>
      <c r="G64" s="565">
        <v>187</v>
      </c>
      <c r="H64" s="565">
        <v>72</v>
      </c>
      <c r="I64" s="565">
        <v>32.5</v>
      </c>
      <c r="J64" s="565">
        <v>5</v>
      </c>
      <c r="K64" s="574">
        <v>7.5</v>
      </c>
    </row>
    <row r="65" spans="1:11" ht="20.100000000000001" customHeight="1">
      <c r="A65" s="1679"/>
      <c r="B65" s="1667" t="s">
        <v>342</v>
      </c>
      <c r="C65" s="1667"/>
      <c r="D65" s="1497">
        <v>42</v>
      </c>
      <c r="E65" s="1323">
        <v>523</v>
      </c>
      <c r="F65" s="566">
        <v>220</v>
      </c>
      <c r="G65" s="1323">
        <v>20</v>
      </c>
      <c r="H65" s="1323">
        <v>19</v>
      </c>
      <c r="I65" s="1323">
        <v>3</v>
      </c>
      <c r="J65" s="1323"/>
      <c r="K65" s="1498"/>
    </row>
    <row r="66" spans="1:11" ht="20.100000000000001" customHeight="1">
      <c r="A66" s="1679"/>
      <c r="B66" s="1667" t="s">
        <v>343</v>
      </c>
      <c r="C66" s="1667"/>
      <c r="D66" s="1499">
        <v>117</v>
      </c>
      <c r="E66" s="1500">
        <v>545</v>
      </c>
      <c r="F66" s="566">
        <v>638</v>
      </c>
      <c r="G66" s="1500">
        <v>6</v>
      </c>
      <c r="H66" s="1500">
        <v>106</v>
      </c>
      <c r="I66" s="1500">
        <v>5</v>
      </c>
      <c r="J66" s="1500"/>
      <c r="K66" s="1501"/>
    </row>
    <row r="67" spans="1:11" ht="20.100000000000001" customHeight="1">
      <c r="A67" s="1679"/>
      <c r="B67" s="1667" t="s">
        <v>344</v>
      </c>
      <c r="C67" s="1667"/>
      <c r="D67" s="567">
        <v>168</v>
      </c>
      <c r="E67" s="1489">
        <v>564</v>
      </c>
      <c r="F67" s="566">
        <v>948</v>
      </c>
      <c r="G67" s="565"/>
      <c r="H67" s="565">
        <v>12</v>
      </c>
      <c r="I67" s="565">
        <v>106</v>
      </c>
      <c r="J67" s="565">
        <v>39</v>
      </c>
      <c r="K67" s="574">
        <v>11</v>
      </c>
    </row>
    <row r="68" spans="1:11" ht="20.100000000000001" customHeight="1" thickBot="1">
      <c r="A68" s="1679"/>
      <c r="B68" s="1667" t="s">
        <v>253</v>
      </c>
      <c r="C68" s="1667"/>
      <c r="D68" s="1502">
        <v>2830</v>
      </c>
      <c r="E68" s="1307">
        <v>614</v>
      </c>
      <c r="F68" s="566">
        <v>17400</v>
      </c>
      <c r="G68" s="565">
        <v>2754</v>
      </c>
      <c r="H68" s="565">
        <v>76</v>
      </c>
      <c r="I68" s="565"/>
      <c r="J68" s="565"/>
      <c r="K68" s="574"/>
    </row>
    <row r="69" spans="1:11" ht="20.100000000000001" customHeight="1" thickTop="1" thickBot="1">
      <c r="A69" s="1687"/>
      <c r="B69" s="1727" t="s">
        <v>572</v>
      </c>
      <c r="C69" s="1728"/>
      <c r="D69" s="569">
        <f>SUM(D62:D68)</f>
        <v>6892</v>
      </c>
      <c r="E69" s="1503">
        <f>ROUND(F69/D69*100,0)</f>
        <v>612</v>
      </c>
      <c r="F69" s="575">
        <f t="shared" ref="F69:K69" si="18">SUM(F62:F68)</f>
        <v>42176</v>
      </c>
      <c r="G69" s="576">
        <f t="shared" si="18"/>
        <v>6398</v>
      </c>
      <c r="H69" s="576">
        <f t="shared" si="18"/>
        <v>285</v>
      </c>
      <c r="I69" s="576">
        <f t="shared" si="18"/>
        <v>146.5</v>
      </c>
      <c r="J69" s="576">
        <f t="shared" si="18"/>
        <v>44</v>
      </c>
      <c r="K69" s="577">
        <f t="shared" si="18"/>
        <v>18.5</v>
      </c>
    </row>
    <row r="70" spans="1:11" ht="20.100000000000001" customHeight="1">
      <c r="A70" s="1686" t="s">
        <v>317</v>
      </c>
      <c r="B70" s="1729" t="s">
        <v>311</v>
      </c>
      <c r="C70" s="1729"/>
      <c r="D70" s="1504">
        <v>446</v>
      </c>
      <c r="E70" s="1494">
        <v>538</v>
      </c>
      <c r="F70" s="1432">
        <v>2400</v>
      </c>
      <c r="G70" s="1494">
        <v>0</v>
      </c>
      <c r="H70" s="1494">
        <v>0</v>
      </c>
      <c r="I70" s="1494">
        <v>107</v>
      </c>
      <c r="J70" s="1494">
        <v>322</v>
      </c>
      <c r="K70" s="1496">
        <v>17</v>
      </c>
    </row>
    <row r="71" spans="1:11" ht="20.100000000000001" customHeight="1">
      <c r="A71" s="1679"/>
      <c r="B71" s="1663" t="s">
        <v>345</v>
      </c>
      <c r="C71" s="1663"/>
      <c r="D71" s="1464">
        <v>404</v>
      </c>
      <c r="E71" s="565">
        <v>552</v>
      </c>
      <c r="F71" s="1433">
        <v>2230</v>
      </c>
      <c r="G71" s="565">
        <v>0</v>
      </c>
      <c r="H71" s="565">
        <v>147</v>
      </c>
      <c r="I71" s="565">
        <v>247</v>
      </c>
      <c r="J71" s="565">
        <v>10</v>
      </c>
      <c r="K71" s="574">
        <v>0</v>
      </c>
    </row>
    <row r="72" spans="1:11" ht="20.100000000000001" customHeight="1" thickBot="1">
      <c r="A72" s="1679"/>
      <c r="B72" s="1667" t="s">
        <v>254</v>
      </c>
      <c r="C72" s="1667"/>
      <c r="D72" s="1505">
        <v>1020</v>
      </c>
      <c r="E72" s="1307">
        <v>559</v>
      </c>
      <c r="F72" s="1433">
        <v>5700</v>
      </c>
      <c r="G72" s="565">
        <v>0</v>
      </c>
      <c r="H72" s="565">
        <v>0</v>
      </c>
      <c r="I72" s="565">
        <v>166</v>
      </c>
      <c r="J72" s="565">
        <v>726</v>
      </c>
      <c r="K72" s="574">
        <v>128</v>
      </c>
    </row>
    <row r="73" spans="1:11" ht="20.100000000000001" customHeight="1" thickTop="1" thickBot="1">
      <c r="A73" s="1678"/>
      <c r="B73" s="1664" t="s">
        <v>572</v>
      </c>
      <c r="C73" s="1690"/>
      <c r="D73" s="1464">
        <f>SUM(D70:D72)</f>
        <v>1870</v>
      </c>
      <c r="E73" s="1458">
        <f>ROUND(F73/D73*100,0)</f>
        <v>552</v>
      </c>
      <c r="F73" s="1466">
        <f t="shared" ref="F73:K73" si="19">SUM(F70:F72)</f>
        <v>10330</v>
      </c>
      <c r="G73" s="1467">
        <f t="shared" si="19"/>
        <v>0</v>
      </c>
      <c r="H73" s="1467">
        <f t="shared" si="19"/>
        <v>147</v>
      </c>
      <c r="I73" s="1467">
        <f t="shared" si="19"/>
        <v>520</v>
      </c>
      <c r="J73" s="1467">
        <f t="shared" si="19"/>
        <v>1058</v>
      </c>
      <c r="K73" s="1468">
        <f t="shared" si="19"/>
        <v>145</v>
      </c>
    </row>
    <row r="74" spans="1:11" ht="20.100000000000001" customHeight="1">
      <c r="A74" s="1677" t="s">
        <v>415</v>
      </c>
      <c r="B74" s="1730" t="s">
        <v>346</v>
      </c>
      <c r="C74" s="1730"/>
      <c r="D74" s="1481">
        <v>1570</v>
      </c>
      <c r="E74" s="1435">
        <v>522</v>
      </c>
      <c r="F74" s="1470">
        <v>8200</v>
      </c>
      <c r="G74" s="277">
        <v>1542</v>
      </c>
      <c r="H74" s="277">
        <v>3</v>
      </c>
      <c r="I74" s="277">
        <v>25</v>
      </c>
      <c r="J74" s="277"/>
      <c r="K74" s="1506"/>
    </row>
    <row r="75" spans="1:11" ht="20.100000000000001" customHeight="1">
      <c r="A75" s="1679"/>
      <c r="B75" s="1667" t="s">
        <v>255</v>
      </c>
      <c r="C75" s="1667"/>
      <c r="D75" s="567">
        <v>261</v>
      </c>
      <c r="E75" s="1307">
        <v>513</v>
      </c>
      <c r="F75" s="566">
        <v>1340</v>
      </c>
      <c r="G75" s="278">
        <v>261</v>
      </c>
      <c r="H75" s="278"/>
      <c r="I75" s="278"/>
      <c r="J75" s="278"/>
      <c r="K75" s="568"/>
    </row>
    <row r="76" spans="1:11" ht="20.100000000000001" customHeight="1">
      <c r="A76" s="1679"/>
      <c r="B76" s="1663" t="s">
        <v>312</v>
      </c>
      <c r="C76" s="1731"/>
      <c r="D76" s="567">
        <v>421</v>
      </c>
      <c r="E76" s="565">
        <v>519</v>
      </c>
      <c r="F76" s="566">
        <v>2190</v>
      </c>
      <c r="G76" s="278">
        <v>421</v>
      </c>
      <c r="H76" s="278"/>
      <c r="I76" s="278"/>
      <c r="J76" s="278"/>
      <c r="K76" s="568"/>
    </row>
    <row r="77" spans="1:11" ht="20.100000000000001" customHeight="1" thickBot="1">
      <c r="A77" s="1679"/>
      <c r="B77" s="1663" t="s">
        <v>347</v>
      </c>
      <c r="C77" s="1663"/>
      <c r="D77" s="564" t="s">
        <v>689</v>
      </c>
      <c r="E77" s="565" t="s">
        <v>689</v>
      </c>
      <c r="F77" s="566" t="s">
        <v>689</v>
      </c>
      <c r="G77" s="278" t="s">
        <v>693</v>
      </c>
      <c r="H77" s="278" t="s">
        <v>693</v>
      </c>
      <c r="I77" s="278" t="s">
        <v>693</v>
      </c>
      <c r="J77" s="278" t="s">
        <v>693</v>
      </c>
      <c r="K77" s="568" t="s">
        <v>693</v>
      </c>
    </row>
    <row r="78" spans="1:11" ht="20.100000000000001" customHeight="1" thickTop="1" thickBot="1">
      <c r="A78" s="1679"/>
      <c r="B78" s="1724" t="s">
        <v>572</v>
      </c>
      <c r="C78" s="1725"/>
      <c r="D78" s="569" t="s">
        <v>693</v>
      </c>
      <c r="E78" s="570" t="s">
        <v>693</v>
      </c>
      <c r="F78" s="571" t="s">
        <v>693</v>
      </c>
      <c r="G78" s="572" t="s">
        <v>693</v>
      </c>
      <c r="H78" s="572" t="s">
        <v>693</v>
      </c>
      <c r="I78" s="572" t="s">
        <v>693</v>
      </c>
      <c r="J78" s="572" t="s">
        <v>693</v>
      </c>
      <c r="K78" s="573" t="s">
        <v>693</v>
      </c>
    </row>
    <row r="79" spans="1:11" ht="20.100000000000001" customHeight="1">
      <c r="A79" s="1686" t="s">
        <v>318</v>
      </c>
      <c r="B79" s="1726" t="s">
        <v>608</v>
      </c>
      <c r="C79" s="1726"/>
      <c r="D79" s="1493">
        <v>106</v>
      </c>
      <c r="E79" s="1494">
        <v>489</v>
      </c>
      <c r="F79" s="1495">
        <v>518</v>
      </c>
      <c r="G79" s="1494">
        <f>D79-H79</f>
        <v>103.65900000000001</v>
      </c>
      <c r="H79" s="1494">
        <v>2.3410000000000002</v>
      </c>
      <c r="I79" s="1494"/>
      <c r="J79" s="1494"/>
      <c r="K79" s="1496"/>
    </row>
    <row r="80" spans="1:11" ht="20.100000000000001" customHeight="1">
      <c r="A80" s="1679"/>
      <c r="B80" s="1663" t="s">
        <v>609</v>
      </c>
      <c r="C80" s="1663"/>
      <c r="D80" s="567">
        <v>12</v>
      </c>
      <c r="E80" s="565">
        <v>550</v>
      </c>
      <c r="F80" s="566">
        <v>66</v>
      </c>
      <c r="G80" s="565">
        <v>12</v>
      </c>
      <c r="H80" s="565"/>
      <c r="I80" s="565"/>
      <c r="J80" s="565"/>
      <c r="K80" s="574"/>
    </row>
    <row r="81" spans="1:11" ht="20.100000000000001" customHeight="1">
      <c r="A81" s="1679"/>
      <c r="B81" s="1663" t="s">
        <v>610</v>
      </c>
      <c r="C81" s="1663"/>
      <c r="D81" s="567" t="s">
        <v>689</v>
      </c>
      <c r="E81" s="565" t="s">
        <v>689</v>
      </c>
      <c r="F81" s="566" t="s">
        <v>689</v>
      </c>
      <c r="G81" s="565" t="s">
        <v>693</v>
      </c>
      <c r="H81" s="565" t="s">
        <v>693</v>
      </c>
      <c r="I81" s="565" t="s">
        <v>693</v>
      </c>
      <c r="J81" s="565" t="s">
        <v>693</v>
      </c>
      <c r="K81" s="574" t="s">
        <v>693</v>
      </c>
    </row>
    <row r="82" spans="1:11" ht="20.100000000000001" customHeight="1">
      <c r="A82" s="1679"/>
      <c r="B82" s="1663" t="s">
        <v>611</v>
      </c>
      <c r="C82" s="1663"/>
      <c r="D82" s="567">
        <v>67</v>
      </c>
      <c r="E82" s="565">
        <v>488</v>
      </c>
      <c r="F82" s="566">
        <v>327</v>
      </c>
      <c r="G82" s="565"/>
      <c r="H82" s="565">
        <v>17</v>
      </c>
      <c r="I82" s="565">
        <v>31</v>
      </c>
      <c r="J82" s="565">
        <v>19</v>
      </c>
      <c r="K82" s="574"/>
    </row>
    <row r="83" spans="1:11" ht="20.100000000000001" customHeight="1">
      <c r="A83" s="1679"/>
      <c r="B83" s="1663" t="s">
        <v>612</v>
      </c>
      <c r="C83" s="1663"/>
      <c r="D83" s="567"/>
      <c r="E83" s="565"/>
      <c r="F83" s="566"/>
      <c r="G83" s="565"/>
      <c r="H83" s="565"/>
      <c r="I83" s="565"/>
      <c r="J83" s="565"/>
      <c r="K83" s="574"/>
    </row>
    <row r="84" spans="1:11" ht="20.100000000000001" customHeight="1">
      <c r="A84" s="1679"/>
      <c r="B84" s="1663" t="s">
        <v>613</v>
      </c>
      <c r="C84" s="1663"/>
      <c r="D84" s="567"/>
      <c r="E84" s="565"/>
      <c r="F84" s="566"/>
      <c r="G84" s="565"/>
      <c r="H84" s="565"/>
      <c r="I84" s="565"/>
      <c r="J84" s="565"/>
      <c r="K84" s="574"/>
    </row>
    <row r="85" spans="1:11" ht="20.100000000000001" customHeight="1">
      <c r="A85" s="1679"/>
      <c r="B85" s="1663" t="s">
        <v>614</v>
      </c>
      <c r="C85" s="1663"/>
      <c r="D85" s="567" t="s">
        <v>689</v>
      </c>
      <c r="E85" s="565" t="s">
        <v>689</v>
      </c>
      <c r="F85" s="566" t="s">
        <v>689</v>
      </c>
      <c r="G85" s="565" t="s">
        <v>693</v>
      </c>
      <c r="H85" s="565" t="s">
        <v>693</v>
      </c>
      <c r="I85" s="565" t="s">
        <v>693</v>
      </c>
      <c r="J85" s="565" t="s">
        <v>693</v>
      </c>
      <c r="K85" s="574" t="s">
        <v>693</v>
      </c>
    </row>
    <row r="86" spans="1:11" ht="20.100000000000001" customHeight="1" thickBot="1">
      <c r="A86" s="1679"/>
      <c r="B86" s="1663" t="s">
        <v>615</v>
      </c>
      <c r="C86" s="1663"/>
      <c r="D86" s="564">
        <v>6</v>
      </c>
      <c r="E86" s="565">
        <v>456</v>
      </c>
      <c r="F86" s="566">
        <v>27</v>
      </c>
      <c r="G86" s="565"/>
      <c r="H86" s="565"/>
      <c r="I86" s="565"/>
      <c r="J86" s="565">
        <v>6</v>
      </c>
      <c r="K86" s="574"/>
    </row>
    <row r="87" spans="1:11" ht="20.100000000000001" customHeight="1" thickTop="1" thickBot="1">
      <c r="A87" s="1687"/>
      <c r="B87" s="1727" t="s">
        <v>572</v>
      </c>
      <c r="C87" s="1735"/>
      <c r="D87" s="569" t="s">
        <v>693</v>
      </c>
      <c r="E87" s="570" t="s">
        <v>693</v>
      </c>
      <c r="F87" s="575" t="s">
        <v>693</v>
      </c>
      <c r="G87" s="576" t="s">
        <v>693</v>
      </c>
      <c r="H87" s="576" t="s">
        <v>693</v>
      </c>
      <c r="I87" s="576" t="s">
        <v>693</v>
      </c>
      <c r="J87" s="576" t="s">
        <v>693</v>
      </c>
      <c r="K87" s="577" t="s">
        <v>693</v>
      </c>
    </row>
    <row r="88" spans="1:11" ht="20.100000000000001" customHeight="1" thickBot="1">
      <c r="A88" s="166" t="s">
        <v>480</v>
      </c>
      <c r="B88" s="1733" t="s">
        <v>356</v>
      </c>
      <c r="C88" s="1734"/>
      <c r="D88" s="1507">
        <v>3600</v>
      </c>
      <c r="E88" s="1508">
        <v>516</v>
      </c>
      <c r="F88" s="1509">
        <v>18600</v>
      </c>
      <c r="G88" s="1510">
        <v>3170</v>
      </c>
      <c r="H88" s="1510">
        <v>210</v>
      </c>
      <c r="I88" s="1510">
        <v>181</v>
      </c>
      <c r="J88" s="1510">
        <v>34</v>
      </c>
      <c r="K88" s="1511">
        <v>5</v>
      </c>
    </row>
    <row r="89" spans="1:11">
      <c r="A89" s="1732" t="s">
        <v>692</v>
      </c>
      <c r="B89" s="1732"/>
      <c r="C89" s="1732"/>
      <c r="D89" s="1732"/>
      <c r="E89" s="1732"/>
      <c r="F89" s="1732"/>
      <c r="G89" s="1732"/>
      <c r="H89" s="1732"/>
      <c r="I89" s="1732"/>
      <c r="J89" s="1732"/>
      <c r="K89" s="1732"/>
    </row>
  </sheetData>
  <mergeCells count="108">
    <mergeCell ref="A89:K89"/>
    <mergeCell ref="B80:C80"/>
    <mergeCell ref="B81:C81"/>
    <mergeCell ref="B82:C82"/>
    <mergeCell ref="B83:C83"/>
    <mergeCell ref="B88:C88"/>
    <mergeCell ref="B84:C84"/>
    <mergeCell ref="B85:C85"/>
    <mergeCell ref="B86:C86"/>
    <mergeCell ref="B87:C87"/>
    <mergeCell ref="A79:A87"/>
    <mergeCell ref="B78:C78"/>
    <mergeCell ref="B79:C79"/>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62:C62"/>
    <mergeCell ref="B63:C63"/>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A1:K1"/>
    <mergeCell ref="B12:C12"/>
    <mergeCell ref="A11:A17"/>
    <mergeCell ref="K4:K6"/>
    <mergeCell ref="A8:C8"/>
    <mergeCell ref="E3:E6"/>
    <mergeCell ref="A9:C9"/>
    <mergeCell ref="A10:C10"/>
    <mergeCell ref="A18:A20"/>
    <mergeCell ref="B17:C17"/>
    <mergeCell ref="B13:C13"/>
    <mergeCell ref="B14:C14"/>
    <mergeCell ref="B16:C16"/>
    <mergeCell ref="G4:G6"/>
    <mergeCell ref="H4:H6"/>
    <mergeCell ref="I4:I6"/>
    <mergeCell ref="J4:J6"/>
    <mergeCell ref="G3:K3"/>
    <mergeCell ref="B18:C18"/>
    <mergeCell ref="F3:F6"/>
    <mergeCell ref="B15:C15"/>
    <mergeCell ref="B19:C19"/>
    <mergeCell ref="B20:C20"/>
    <mergeCell ref="B11:C11"/>
    <mergeCell ref="D3:D6"/>
    <mergeCell ref="A29:A30"/>
    <mergeCell ref="A31:A34"/>
    <mergeCell ref="A35:A43"/>
    <mergeCell ref="A44:A53"/>
    <mergeCell ref="A74:A78"/>
    <mergeCell ref="A54:A57"/>
    <mergeCell ref="A58:A61"/>
    <mergeCell ref="A62:A69"/>
    <mergeCell ref="A70:A73"/>
    <mergeCell ref="B30:C30"/>
    <mergeCell ref="B31:C31"/>
    <mergeCell ref="B29:C29"/>
    <mergeCell ref="B46:C46"/>
    <mergeCell ref="B47:C47"/>
    <mergeCell ref="B32:C32"/>
    <mergeCell ref="B33:C33"/>
    <mergeCell ref="B34:C34"/>
    <mergeCell ref="B35:C35"/>
    <mergeCell ref="B36:C36"/>
    <mergeCell ref="B37:C37"/>
    <mergeCell ref="B38:C38"/>
    <mergeCell ref="A21:A24"/>
    <mergeCell ref="B24:C24"/>
    <mergeCell ref="B39:C39"/>
    <mergeCell ref="B40:C40"/>
    <mergeCell ref="B41:C41"/>
    <mergeCell ref="B42:C42"/>
    <mergeCell ref="B43:C43"/>
    <mergeCell ref="B44:C44"/>
    <mergeCell ref="B45:C45"/>
    <mergeCell ref="A7:C7"/>
    <mergeCell ref="A3:C6"/>
    <mergeCell ref="B25:C25"/>
    <mergeCell ref="B23:C23"/>
    <mergeCell ref="B21:C21"/>
    <mergeCell ref="B22:C22"/>
    <mergeCell ref="A25:A28"/>
    <mergeCell ref="B27:C27"/>
    <mergeCell ref="B28:C28"/>
    <mergeCell ref="B26:C26"/>
  </mergeCells>
  <phoneticPr fontId="4"/>
  <printOptions horizontalCentered="1"/>
  <pageMargins left="0.59055118110236227" right="0.59055118110236227" top="0.59055118110236227" bottom="0.39370078740157483" header="0.51181102362204722" footer="0.31496062992125984"/>
  <pageSetup paperSize="9" firstPageNumber="7" pageOrder="overThenDown" orientation="portrait" useFirstPageNumber="1" r:id="rId1"/>
  <headerFooter scaleWithDoc="0" alignWithMargins="0">
    <oddFooter>&amp;C-&amp;P -</oddFooter>
  </headerFooter>
  <rowBreaks count="2" manualBreakCount="2">
    <brk id="28" max="10" man="1"/>
    <brk id="5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80" zoomScaleNormal="100" zoomScaleSheetLayoutView="80" workbookViewId="0">
      <selection activeCell="B5" sqref="B5"/>
    </sheetView>
  </sheetViews>
  <sheetFormatPr defaultRowHeight="12"/>
  <cols>
    <col min="1" max="1" width="3.375" style="2" customWidth="1"/>
    <col min="2" max="2" width="18" style="1" bestFit="1" customWidth="1"/>
    <col min="3" max="3" width="6.75" style="1" bestFit="1" customWidth="1"/>
    <col min="4" max="4" width="10.625" style="1" customWidth="1"/>
    <col min="5" max="11" width="8.125" style="1" customWidth="1"/>
    <col min="12" max="16384" width="9" style="1"/>
  </cols>
  <sheetData>
    <row r="1" spans="1:13" ht="17.25">
      <c r="A1" s="1749" t="s">
        <v>690</v>
      </c>
      <c r="B1" s="1749"/>
      <c r="C1" s="1749"/>
      <c r="D1" s="1749"/>
      <c r="E1" s="1749"/>
      <c r="F1" s="1749"/>
      <c r="G1" s="1749"/>
      <c r="H1" s="1749"/>
      <c r="I1" s="1749"/>
      <c r="J1" s="1749"/>
      <c r="K1" s="101"/>
    </row>
    <row r="3" spans="1:13" ht="14.25" thickBot="1">
      <c r="A3" s="1742" t="s">
        <v>466</v>
      </c>
      <c r="B3" s="1742"/>
      <c r="C3" s="1742"/>
      <c r="D3" s="4"/>
      <c r="E3" s="4"/>
      <c r="F3" s="4"/>
      <c r="G3" s="4"/>
      <c r="H3" s="4"/>
      <c r="I3" s="1763" t="s">
        <v>290</v>
      </c>
      <c r="J3" s="1763"/>
      <c r="K3" s="103"/>
    </row>
    <row r="4" spans="1:13" ht="13.5">
      <c r="A4" s="5"/>
      <c r="B4" s="6" t="s">
        <v>283</v>
      </c>
      <c r="C4" s="1746" t="s">
        <v>307</v>
      </c>
      <c r="D4" s="1751"/>
      <c r="E4" s="1736" t="s">
        <v>301</v>
      </c>
      <c r="F4" s="1736"/>
      <c r="G4" s="1736" t="s">
        <v>306</v>
      </c>
      <c r="H4" s="1736"/>
      <c r="I4" s="1736" t="s">
        <v>302</v>
      </c>
      <c r="J4" s="1762"/>
      <c r="K4" s="103"/>
    </row>
    <row r="5" spans="1:13" ht="13.5">
      <c r="A5" s="5"/>
      <c r="B5" s="29" t="s">
        <v>305</v>
      </c>
      <c r="C5" s="1752">
        <f>SUM(E5:J5)</f>
        <v>259703</v>
      </c>
      <c r="D5" s="1753"/>
      <c r="E5" s="1759">
        <v>252532</v>
      </c>
      <c r="F5" s="1759"/>
      <c r="G5" s="1759">
        <v>4742</v>
      </c>
      <c r="H5" s="1759"/>
      <c r="I5" s="1759">
        <v>2429</v>
      </c>
      <c r="J5" s="1760"/>
      <c r="K5" s="12"/>
    </row>
    <row r="6" spans="1:13" ht="13.5">
      <c r="A6" s="5"/>
      <c r="B6" s="7" t="s">
        <v>303</v>
      </c>
      <c r="C6" s="1754">
        <f>SUM(E6:J6)</f>
        <v>244100</v>
      </c>
      <c r="D6" s="1755"/>
      <c r="E6" s="1756">
        <v>238862</v>
      </c>
      <c r="F6" s="1756"/>
      <c r="G6" s="1756">
        <v>3135</v>
      </c>
      <c r="H6" s="1756"/>
      <c r="I6" s="1756">
        <v>2103</v>
      </c>
      <c r="J6" s="1761"/>
      <c r="K6" s="12"/>
    </row>
    <row r="7" spans="1:13" s="3" customFormat="1" ht="14.25" thickBot="1">
      <c r="A7" s="8"/>
      <c r="B7" s="9" t="s">
        <v>304</v>
      </c>
      <c r="C7" s="1757">
        <f>C6/C5*100</f>
        <v>93.991983149982858</v>
      </c>
      <c r="D7" s="1758"/>
      <c r="E7" s="1743">
        <v>94.6</v>
      </c>
      <c r="F7" s="1743"/>
      <c r="G7" s="1743">
        <v>66.099999999999994</v>
      </c>
      <c r="H7" s="1743"/>
      <c r="I7" s="1743">
        <v>86.6</v>
      </c>
      <c r="J7" s="1750"/>
      <c r="K7" s="104"/>
    </row>
    <row r="8" spans="1:13" s="3" customFormat="1" ht="13.5">
      <c r="A8" s="8"/>
      <c r="B8" s="10"/>
      <c r="C8" s="1741" t="s">
        <v>455</v>
      </c>
      <c r="D8" s="1741"/>
      <c r="E8" s="1741"/>
      <c r="F8" s="1741"/>
      <c r="G8" s="1741"/>
      <c r="H8" s="1741"/>
      <c r="I8" s="1741"/>
      <c r="J8" s="1741"/>
      <c r="K8" s="105"/>
    </row>
    <row r="9" spans="1:13" s="3" customFormat="1" ht="13.5">
      <c r="A9" s="8"/>
      <c r="B9" s="10"/>
      <c r="C9" s="11"/>
      <c r="D9" s="10"/>
      <c r="E9" s="10"/>
      <c r="F9" s="10"/>
      <c r="G9" s="10"/>
      <c r="H9" s="10"/>
      <c r="I9" s="10"/>
      <c r="J9" s="10"/>
      <c r="K9" s="10"/>
    </row>
    <row r="10" spans="1:13" ht="13.5">
      <c r="A10" s="1742" t="s">
        <v>465</v>
      </c>
      <c r="B10" s="1742"/>
      <c r="C10" s="1742"/>
      <c r="D10" s="13"/>
      <c r="E10" s="12"/>
      <c r="F10" s="12"/>
      <c r="G10" s="4"/>
      <c r="H10" s="4"/>
      <c r="I10" s="4"/>
      <c r="J10" s="4"/>
      <c r="K10" s="4"/>
    </row>
    <row r="11" spans="1:13" ht="12.75" thickBot="1">
      <c r="A11" s="1744" t="s">
        <v>467</v>
      </c>
      <c r="B11" s="1744"/>
      <c r="C11" s="1744"/>
      <c r="D11" s="4"/>
      <c r="E11" s="4"/>
      <c r="F11" s="4"/>
      <c r="G11" s="4"/>
      <c r="H11" s="4"/>
      <c r="I11" s="4"/>
      <c r="J11" s="4"/>
      <c r="K11" s="4"/>
    </row>
    <row r="12" spans="1:13" ht="12" customHeight="1">
      <c r="A12" s="14"/>
      <c r="B12" s="1737" t="s">
        <v>580</v>
      </c>
      <c r="C12" s="1745" t="s">
        <v>581</v>
      </c>
      <c r="D12" s="1739" t="s">
        <v>582</v>
      </c>
      <c r="E12" s="1746" t="s">
        <v>456</v>
      </c>
      <c r="F12" s="1747"/>
      <c r="G12" s="1747"/>
      <c r="H12" s="1748"/>
      <c r="I12" s="4"/>
      <c r="J12" s="4"/>
      <c r="K12" s="4"/>
    </row>
    <row r="13" spans="1:13" ht="12.75" thickBot="1">
      <c r="A13" s="14"/>
      <c r="B13" s="1738"/>
      <c r="C13" s="1740"/>
      <c r="D13" s="1740"/>
      <c r="E13" s="15" t="s">
        <v>285</v>
      </c>
      <c r="F13" s="15" t="s">
        <v>286</v>
      </c>
      <c r="G13" s="15" t="s">
        <v>287</v>
      </c>
      <c r="H13" s="16" t="s">
        <v>288</v>
      </c>
      <c r="I13" s="4"/>
      <c r="J13" s="4"/>
      <c r="K13" s="4"/>
    </row>
    <row r="14" spans="1:13" ht="15" customHeight="1">
      <c r="A14" s="14"/>
      <c r="B14" s="17" t="s">
        <v>583</v>
      </c>
      <c r="C14" s="1745" t="s">
        <v>289</v>
      </c>
      <c r="D14" s="1418">
        <v>6200</v>
      </c>
      <c r="E14" s="1415">
        <v>91.1</v>
      </c>
      <c r="F14" s="1415">
        <v>8.1</v>
      </c>
      <c r="G14" s="1415">
        <v>0.6</v>
      </c>
      <c r="H14" s="1410">
        <v>0.2</v>
      </c>
      <c r="I14" s="4"/>
      <c r="J14" s="4"/>
      <c r="K14" s="4"/>
      <c r="L14" s="4"/>
      <c r="M14" s="4"/>
    </row>
    <row r="15" spans="1:13" ht="15" customHeight="1">
      <c r="A15" s="14"/>
      <c r="B15" s="17" t="s">
        <v>584</v>
      </c>
      <c r="C15" s="1765"/>
      <c r="D15" s="1418">
        <v>272</v>
      </c>
      <c r="E15" s="1415">
        <v>94.9</v>
      </c>
      <c r="F15" s="1415">
        <v>5</v>
      </c>
      <c r="G15" s="1415"/>
      <c r="H15" s="1411">
        <v>0.1</v>
      </c>
      <c r="I15" s="4"/>
      <c r="J15" s="4"/>
      <c r="K15" s="4"/>
      <c r="L15" s="4"/>
      <c r="M15" s="4"/>
    </row>
    <row r="16" spans="1:13" ht="15" customHeight="1">
      <c r="A16" s="14"/>
      <c r="B16" s="17" t="s">
        <v>647</v>
      </c>
      <c r="C16" s="1765"/>
      <c r="D16" s="1418">
        <v>77</v>
      </c>
      <c r="E16" s="1415">
        <v>99.8</v>
      </c>
      <c r="F16" s="1415"/>
      <c r="G16" s="1415"/>
      <c r="H16" s="1412">
        <v>0.2</v>
      </c>
      <c r="I16" s="4"/>
      <c r="J16" s="4"/>
      <c r="K16" s="4"/>
      <c r="L16" s="4"/>
      <c r="M16" s="4"/>
    </row>
    <row r="17" spans="1:13" ht="15" customHeight="1">
      <c r="A17" s="14"/>
      <c r="B17" s="19" t="s">
        <v>585</v>
      </c>
      <c r="C17" s="1765"/>
      <c r="D17" s="1419">
        <v>5</v>
      </c>
      <c r="E17" s="1413">
        <v>100</v>
      </c>
      <c r="F17" s="1415"/>
      <c r="G17" s="1415"/>
      <c r="H17" s="1412"/>
      <c r="I17" s="4"/>
      <c r="J17" s="4"/>
      <c r="K17" s="4"/>
      <c r="L17" s="4"/>
      <c r="M17" s="4"/>
    </row>
    <row r="18" spans="1:13" ht="15" customHeight="1">
      <c r="A18" s="14"/>
      <c r="B18" s="19" t="s">
        <v>586</v>
      </c>
      <c r="C18" s="1765"/>
      <c r="D18" s="1419">
        <v>1</v>
      </c>
      <c r="E18" s="1413">
        <v>8.6999999999999993</v>
      </c>
      <c r="F18" s="1413">
        <v>52.2</v>
      </c>
      <c r="G18" s="1413"/>
      <c r="H18" s="1412">
        <v>39.1</v>
      </c>
      <c r="I18" s="4"/>
      <c r="J18" s="4"/>
      <c r="K18" s="4"/>
      <c r="L18" s="4"/>
      <c r="M18" s="4"/>
    </row>
    <row r="19" spans="1:13" ht="15" customHeight="1">
      <c r="A19" s="14"/>
      <c r="B19" s="19" t="s">
        <v>587</v>
      </c>
      <c r="C19" s="1765"/>
      <c r="D19" s="1419">
        <v>157522</v>
      </c>
      <c r="E19" s="1413">
        <v>97.6</v>
      </c>
      <c r="F19" s="1413">
        <v>2.2999999999999998</v>
      </c>
      <c r="G19" s="1413">
        <v>0.1</v>
      </c>
      <c r="H19" s="1411">
        <v>0.1</v>
      </c>
      <c r="I19" s="4"/>
      <c r="J19" s="4"/>
      <c r="K19" s="4"/>
      <c r="L19" s="4"/>
      <c r="M19" s="4"/>
    </row>
    <row r="20" spans="1:13" ht="15" customHeight="1">
      <c r="A20" s="14"/>
      <c r="B20" s="19" t="s">
        <v>568</v>
      </c>
      <c r="C20" s="1765"/>
      <c r="D20" s="1419">
        <v>78</v>
      </c>
      <c r="E20" s="1413">
        <v>95.5</v>
      </c>
      <c r="F20" s="1413">
        <v>1</v>
      </c>
      <c r="G20" s="1413">
        <v>3.6</v>
      </c>
      <c r="H20" s="1411"/>
      <c r="I20" s="4"/>
      <c r="J20" s="4"/>
      <c r="K20" s="4"/>
      <c r="L20" s="4"/>
      <c r="M20" s="4"/>
    </row>
    <row r="21" spans="1:13" ht="15" customHeight="1">
      <c r="A21" s="14"/>
      <c r="B21" s="19" t="s">
        <v>648</v>
      </c>
      <c r="C21" s="1765"/>
      <c r="D21" s="1419">
        <v>1</v>
      </c>
      <c r="E21" s="1413">
        <v>100</v>
      </c>
      <c r="F21" s="1413"/>
      <c r="G21" s="1413"/>
      <c r="H21" s="1412"/>
      <c r="I21" s="4"/>
      <c r="J21" s="4"/>
      <c r="K21" s="4"/>
      <c r="L21" s="4"/>
      <c r="M21" s="4"/>
    </row>
    <row r="22" spans="1:13" ht="15" customHeight="1">
      <c r="A22" s="14"/>
      <c r="B22" s="19" t="s">
        <v>588</v>
      </c>
      <c r="C22" s="1765"/>
      <c r="D22" s="1419">
        <v>78</v>
      </c>
      <c r="E22" s="1413">
        <v>88.8</v>
      </c>
      <c r="F22" s="1413">
        <v>10.4</v>
      </c>
      <c r="G22" s="1413">
        <v>0.8</v>
      </c>
      <c r="H22" s="1414"/>
      <c r="I22" s="4"/>
      <c r="J22" s="4"/>
      <c r="K22" s="4"/>
      <c r="L22" s="4"/>
      <c r="M22" s="4"/>
    </row>
    <row r="23" spans="1:13" ht="15" customHeight="1">
      <c r="A23" s="14"/>
      <c r="B23" s="19" t="s">
        <v>589</v>
      </c>
      <c r="C23" s="1765"/>
      <c r="D23" s="1419">
        <v>103</v>
      </c>
      <c r="E23" s="1413">
        <v>95.4</v>
      </c>
      <c r="F23" s="1413">
        <v>4.5999999999999996</v>
      </c>
      <c r="G23" s="1413"/>
      <c r="H23" s="1411"/>
      <c r="I23" s="4"/>
      <c r="J23" s="4"/>
      <c r="K23" s="4"/>
      <c r="L23" s="4"/>
      <c r="M23" s="4"/>
    </row>
    <row r="24" spans="1:13" ht="15" customHeight="1">
      <c r="A24" s="14"/>
      <c r="B24" s="19" t="s">
        <v>590</v>
      </c>
      <c r="C24" s="1765"/>
      <c r="D24" s="1419">
        <v>4331</v>
      </c>
      <c r="E24" s="1413">
        <v>81.400000000000006</v>
      </c>
      <c r="F24" s="1413">
        <v>17.3</v>
      </c>
      <c r="G24" s="1413">
        <v>1</v>
      </c>
      <c r="H24" s="1411">
        <v>0.3</v>
      </c>
      <c r="I24" s="4"/>
      <c r="J24" s="4"/>
      <c r="K24" s="4"/>
      <c r="L24" s="4"/>
      <c r="M24" s="4"/>
    </row>
    <row r="25" spans="1:13" ht="15" customHeight="1">
      <c r="A25" s="14"/>
      <c r="B25" s="19" t="s">
        <v>569</v>
      </c>
      <c r="C25" s="1765"/>
      <c r="D25" s="1419">
        <v>257</v>
      </c>
      <c r="E25" s="1413">
        <v>91.6</v>
      </c>
      <c r="F25" s="1413">
        <v>6.7</v>
      </c>
      <c r="G25" s="1415">
        <v>1.7</v>
      </c>
      <c r="H25" s="1412"/>
      <c r="I25" s="4"/>
      <c r="J25" s="4"/>
      <c r="K25" s="4"/>
      <c r="L25" s="4"/>
      <c r="M25" s="4"/>
    </row>
    <row r="26" spans="1:13" ht="15" customHeight="1">
      <c r="A26" s="14"/>
      <c r="B26" s="19" t="s">
        <v>537</v>
      </c>
      <c r="C26" s="1765"/>
      <c r="D26" s="1419">
        <v>16055</v>
      </c>
      <c r="E26" s="1413">
        <v>89.7</v>
      </c>
      <c r="F26" s="1413">
        <v>9.5</v>
      </c>
      <c r="G26" s="1413">
        <v>0.7</v>
      </c>
      <c r="H26" s="1411">
        <v>0.1</v>
      </c>
      <c r="I26" s="4"/>
      <c r="J26" s="4"/>
      <c r="K26" s="4"/>
      <c r="L26" s="4"/>
      <c r="M26" s="4"/>
    </row>
    <row r="27" spans="1:13" ht="15" customHeight="1">
      <c r="A27" s="14"/>
      <c r="B27" s="19" t="s">
        <v>591</v>
      </c>
      <c r="C27" s="1765"/>
      <c r="D27" s="1419">
        <v>515</v>
      </c>
      <c r="E27" s="1413">
        <v>79.599999999999994</v>
      </c>
      <c r="F27" s="1413">
        <v>19.3</v>
      </c>
      <c r="G27" s="1415">
        <v>1.1000000000000001</v>
      </c>
      <c r="H27" s="1412"/>
      <c r="I27" s="4"/>
      <c r="J27" s="4"/>
      <c r="K27" s="4"/>
      <c r="L27" s="4"/>
      <c r="M27" s="4"/>
    </row>
    <row r="28" spans="1:13" ht="15" customHeight="1">
      <c r="A28" s="14"/>
      <c r="B28" s="19" t="s">
        <v>592</v>
      </c>
      <c r="C28" s="1765"/>
      <c r="D28" s="1419">
        <v>58004</v>
      </c>
      <c r="E28" s="1413">
        <v>94.9</v>
      </c>
      <c r="F28" s="1413">
        <v>4.7</v>
      </c>
      <c r="G28" s="1413">
        <v>0.3</v>
      </c>
      <c r="H28" s="1411">
        <v>0.1</v>
      </c>
      <c r="I28" s="4"/>
      <c r="J28" s="4"/>
      <c r="K28" s="4"/>
      <c r="L28" s="4"/>
      <c r="M28" s="4"/>
    </row>
    <row r="29" spans="1:13" ht="15" customHeight="1">
      <c r="A29" s="14"/>
      <c r="B29" s="19" t="s">
        <v>649</v>
      </c>
      <c r="C29" s="1765"/>
      <c r="D29" s="1419">
        <v>14</v>
      </c>
      <c r="E29" s="1413">
        <v>86.8</v>
      </c>
      <c r="F29" s="1413">
        <v>13.2</v>
      </c>
      <c r="G29" s="1413"/>
      <c r="H29" s="1412"/>
      <c r="I29" s="4"/>
      <c r="J29" s="4"/>
      <c r="K29" s="4"/>
      <c r="L29" s="4"/>
      <c r="M29" s="4"/>
    </row>
    <row r="30" spans="1:13" ht="15" customHeight="1">
      <c r="A30" s="14"/>
      <c r="B30" s="19" t="s">
        <v>593</v>
      </c>
      <c r="C30" s="1765"/>
      <c r="D30" s="1419">
        <v>568</v>
      </c>
      <c r="E30" s="1413">
        <v>94.5</v>
      </c>
      <c r="F30" s="1413">
        <v>4.3</v>
      </c>
      <c r="G30" s="1413">
        <v>1.1000000000000001</v>
      </c>
      <c r="H30" s="1412">
        <v>0.1</v>
      </c>
      <c r="I30" s="4"/>
      <c r="J30" s="4"/>
      <c r="K30" s="4"/>
      <c r="L30" s="4"/>
      <c r="M30" s="4"/>
    </row>
    <row r="31" spans="1:13" ht="15" customHeight="1">
      <c r="A31" s="14"/>
      <c r="B31" s="19" t="s">
        <v>291</v>
      </c>
      <c r="C31" s="1765"/>
      <c r="D31" s="1419">
        <v>85</v>
      </c>
      <c r="E31" s="1413">
        <v>86.6</v>
      </c>
      <c r="F31" s="1413">
        <v>9.6</v>
      </c>
      <c r="G31" s="1413">
        <v>3.8</v>
      </c>
      <c r="H31" s="1412"/>
      <c r="I31" s="4"/>
      <c r="J31" s="4"/>
      <c r="K31" s="4"/>
      <c r="L31" s="4"/>
      <c r="M31" s="4"/>
    </row>
    <row r="32" spans="1:13" ht="15" customHeight="1">
      <c r="A32" s="14"/>
      <c r="B32" s="19" t="s">
        <v>650</v>
      </c>
      <c r="C32" s="1765"/>
      <c r="D32" s="1419">
        <v>86</v>
      </c>
      <c r="E32" s="1413">
        <v>42.4</v>
      </c>
      <c r="F32" s="1415">
        <v>57.6</v>
      </c>
      <c r="G32" s="1415"/>
      <c r="H32" s="1412"/>
      <c r="I32" s="4"/>
      <c r="J32" s="4"/>
      <c r="K32" s="4"/>
      <c r="L32" s="4"/>
      <c r="M32" s="4"/>
    </row>
    <row r="33" spans="1:15" ht="15" customHeight="1">
      <c r="A33" s="14"/>
      <c r="B33" s="19" t="s">
        <v>570</v>
      </c>
      <c r="C33" s="1765"/>
      <c r="D33" s="1419">
        <v>3</v>
      </c>
      <c r="E33" s="1413">
        <v>100</v>
      </c>
      <c r="F33" s="1415"/>
      <c r="G33" s="1415"/>
      <c r="H33" s="1412"/>
      <c r="I33" s="4"/>
      <c r="J33" s="4"/>
      <c r="K33" s="4"/>
      <c r="L33" s="4"/>
      <c r="M33" s="4"/>
    </row>
    <row r="34" spans="1:15" ht="15" customHeight="1">
      <c r="A34" s="14"/>
      <c r="B34" s="19" t="s">
        <v>616</v>
      </c>
      <c r="C34" s="1765"/>
      <c r="D34" s="1419">
        <v>2801</v>
      </c>
      <c r="E34" s="1413">
        <v>95.8</v>
      </c>
      <c r="F34" s="1413">
        <v>3.9</v>
      </c>
      <c r="G34" s="1413">
        <v>0.1</v>
      </c>
      <c r="H34" s="1411">
        <v>0.2</v>
      </c>
      <c r="I34" s="4"/>
      <c r="J34" s="4"/>
      <c r="K34" s="4"/>
      <c r="L34" s="4"/>
      <c r="M34" s="4"/>
    </row>
    <row r="35" spans="1:15" ht="15" customHeight="1">
      <c r="A35" s="14"/>
      <c r="B35" s="19" t="s">
        <v>594</v>
      </c>
      <c r="C35" s="1765"/>
      <c r="D35" s="1419">
        <v>79</v>
      </c>
      <c r="E35" s="1413">
        <v>71.400000000000006</v>
      </c>
      <c r="F35" s="1413">
        <v>28.6</v>
      </c>
      <c r="G35" s="1413"/>
      <c r="H35" s="1411"/>
      <c r="I35" s="4"/>
      <c r="J35" s="4"/>
      <c r="K35" s="4"/>
      <c r="L35" s="4"/>
      <c r="M35" s="4"/>
    </row>
    <row r="36" spans="1:15" ht="15" customHeight="1" thickBot="1">
      <c r="A36" s="14"/>
      <c r="B36" s="19" t="s">
        <v>292</v>
      </c>
      <c r="C36" s="1765"/>
      <c r="D36" s="1419">
        <v>148</v>
      </c>
      <c r="E36" s="1413">
        <v>98.3</v>
      </c>
      <c r="F36" s="1415">
        <v>1.7</v>
      </c>
      <c r="G36" s="1415"/>
      <c r="H36" s="1412"/>
      <c r="I36" s="4"/>
      <c r="J36" s="4"/>
      <c r="K36" s="4"/>
      <c r="L36" s="4"/>
      <c r="M36" s="4"/>
    </row>
    <row r="37" spans="1:15" ht="21" customHeight="1" thickTop="1" thickBot="1">
      <c r="A37" s="14"/>
      <c r="B37" s="1767" t="s">
        <v>307</v>
      </c>
      <c r="C37" s="1768"/>
      <c r="D37" s="1420">
        <f>SUM(D14:D36)</f>
        <v>247283</v>
      </c>
      <c r="E37" s="1416"/>
      <c r="F37" s="1416"/>
      <c r="G37" s="1416"/>
      <c r="H37" s="1417"/>
      <c r="I37" s="4"/>
      <c r="J37" s="4"/>
      <c r="K37" s="4"/>
    </row>
    <row r="38" spans="1:15">
      <c r="A38" s="14"/>
      <c r="B38" s="4"/>
      <c r="C38" s="4"/>
      <c r="D38" s="4"/>
      <c r="E38" s="4"/>
      <c r="F38" s="4"/>
      <c r="G38" s="4"/>
      <c r="H38" s="4"/>
      <c r="I38" s="4"/>
      <c r="J38" s="4"/>
      <c r="K38" s="4"/>
    </row>
    <row r="39" spans="1:15" ht="12.75" thickBot="1">
      <c r="A39" s="1744" t="s">
        <v>468</v>
      </c>
      <c r="B39" s="1744"/>
      <c r="C39" s="1744"/>
      <c r="D39" s="4"/>
      <c r="E39" s="4"/>
      <c r="F39" s="4"/>
      <c r="G39" s="23"/>
      <c r="H39" s="23"/>
      <c r="I39" s="4"/>
      <c r="J39" s="4"/>
      <c r="K39" s="4"/>
    </row>
    <row r="40" spans="1:15" ht="12" customHeight="1">
      <c r="A40" s="14"/>
      <c r="B40" s="1737" t="s">
        <v>580</v>
      </c>
      <c r="C40" s="1745" t="s">
        <v>581</v>
      </c>
      <c r="D40" s="1739" t="s">
        <v>595</v>
      </c>
      <c r="E40" s="1746" t="s">
        <v>456</v>
      </c>
      <c r="F40" s="1747"/>
      <c r="G40" s="1747"/>
      <c r="H40" s="1748"/>
      <c r="I40" s="4"/>
      <c r="J40" s="4"/>
      <c r="K40" s="4"/>
    </row>
    <row r="41" spans="1:15" ht="12.75" thickBot="1">
      <c r="A41" s="14"/>
      <c r="B41" s="1738"/>
      <c r="C41" s="1740"/>
      <c r="D41" s="1740"/>
      <c r="E41" s="15" t="s">
        <v>285</v>
      </c>
      <c r="F41" s="15" t="s">
        <v>286</v>
      </c>
      <c r="G41" s="15" t="s">
        <v>287</v>
      </c>
      <c r="H41" s="16" t="s">
        <v>288</v>
      </c>
      <c r="I41" s="4"/>
      <c r="J41" s="4"/>
      <c r="K41" s="4"/>
    </row>
    <row r="42" spans="1:15" ht="15" customHeight="1">
      <c r="A42" s="14"/>
      <c r="B42" s="17" t="s">
        <v>293</v>
      </c>
      <c r="C42" s="1745" t="s">
        <v>289</v>
      </c>
      <c r="D42" s="18">
        <v>18</v>
      </c>
      <c r="E42" s="479"/>
      <c r="F42" s="479"/>
      <c r="G42" s="479"/>
      <c r="H42" s="157">
        <v>100</v>
      </c>
      <c r="I42" s="4"/>
      <c r="J42" s="4"/>
      <c r="K42" s="4"/>
    </row>
    <row r="43" spans="1:15" ht="15" customHeight="1">
      <c r="A43" s="14"/>
      <c r="B43" s="19" t="s">
        <v>596</v>
      </c>
      <c r="C43" s="1765"/>
      <c r="D43" s="20">
        <v>2733</v>
      </c>
      <c r="E43" s="158">
        <v>52.6</v>
      </c>
      <c r="F43" s="158">
        <v>40.6</v>
      </c>
      <c r="G43" s="158">
        <v>5.8</v>
      </c>
      <c r="H43" s="159">
        <v>1</v>
      </c>
      <c r="I43" s="4"/>
      <c r="J43" s="4"/>
      <c r="K43" s="4"/>
      <c r="M43" s="4"/>
      <c r="N43" s="4"/>
      <c r="O43" s="4"/>
    </row>
    <row r="44" spans="1:15" ht="15" customHeight="1" thickBot="1">
      <c r="A44" s="14"/>
      <c r="B44" s="24" t="s">
        <v>597</v>
      </c>
      <c r="C44" s="1766"/>
      <c r="D44" s="25">
        <v>1984</v>
      </c>
      <c r="E44" s="160">
        <v>85.4</v>
      </c>
      <c r="F44" s="160">
        <v>12.5</v>
      </c>
      <c r="G44" s="160">
        <v>2.1</v>
      </c>
      <c r="H44" s="157">
        <v>0</v>
      </c>
      <c r="I44" s="4"/>
      <c r="J44" s="4"/>
      <c r="K44" s="4"/>
      <c r="M44" s="4"/>
      <c r="N44" s="4"/>
      <c r="O44" s="4"/>
    </row>
    <row r="45" spans="1:15" ht="13.5" thickTop="1" thickBot="1">
      <c r="A45" s="14"/>
      <c r="B45" s="1767" t="s">
        <v>470</v>
      </c>
      <c r="C45" s="1768"/>
      <c r="D45" s="26">
        <f>SUM(D42:D44)</f>
        <v>4735</v>
      </c>
      <c r="E45" s="27"/>
      <c r="F45" s="27"/>
      <c r="G45" s="27"/>
      <c r="H45" s="28"/>
      <c r="I45" s="4"/>
      <c r="J45" s="4"/>
      <c r="K45" s="4"/>
      <c r="M45" s="4"/>
      <c r="N45" s="4"/>
      <c r="O45" s="4"/>
    </row>
    <row r="46" spans="1:15">
      <c r="A46" s="14"/>
      <c r="B46" s="4"/>
      <c r="C46" s="4"/>
      <c r="D46" s="4"/>
      <c r="E46" s="4"/>
      <c r="F46" s="4"/>
      <c r="G46" s="4"/>
      <c r="H46" s="4"/>
      <c r="I46" s="4"/>
      <c r="J46" s="4"/>
      <c r="K46" s="4"/>
      <c r="M46" s="4"/>
      <c r="N46" s="4"/>
      <c r="O46" s="4"/>
    </row>
    <row r="47" spans="1:15" ht="12.75" thickBot="1">
      <c r="A47" s="1744" t="s">
        <v>469</v>
      </c>
      <c r="B47" s="1744"/>
      <c r="C47" s="1744"/>
      <c r="D47" s="4"/>
      <c r="E47" s="4"/>
      <c r="F47" s="4"/>
      <c r="G47" s="4"/>
      <c r="H47" s="4"/>
      <c r="I47" s="4"/>
      <c r="J47" s="4"/>
      <c r="K47" s="4"/>
    </row>
    <row r="48" spans="1:15" ht="12" customHeight="1">
      <c r="A48" s="14"/>
      <c r="B48" s="1737" t="s">
        <v>580</v>
      </c>
      <c r="C48" s="1745" t="s">
        <v>581</v>
      </c>
      <c r="D48" s="1739" t="s">
        <v>598</v>
      </c>
      <c r="E48" s="1746" t="s">
        <v>456</v>
      </c>
      <c r="F48" s="1747"/>
      <c r="G48" s="1747"/>
      <c r="H48" s="1747"/>
      <c r="I48" s="1747"/>
      <c r="J48" s="1748"/>
      <c r="K48" s="103"/>
    </row>
    <row r="49" spans="1:11">
      <c r="A49" s="14"/>
      <c r="B49" s="1769"/>
      <c r="C49" s="1770"/>
      <c r="D49" s="1770"/>
      <c r="E49" s="21" t="s">
        <v>295</v>
      </c>
      <c r="F49" s="21" t="s">
        <v>296</v>
      </c>
      <c r="G49" s="21" t="s">
        <v>285</v>
      </c>
      <c r="H49" s="21" t="s">
        <v>286</v>
      </c>
      <c r="I49" s="21" t="s">
        <v>287</v>
      </c>
      <c r="J49" s="22" t="s">
        <v>288</v>
      </c>
      <c r="K49" s="103"/>
    </row>
    <row r="50" spans="1:11" ht="15" customHeight="1">
      <c r="A50" s="14"/>
      <c r="B50" s="17" t="s">
        <v>651</v>
      </c>
      <c r="C50" s="1771" t="s">
        <v>289</v>
      </c>
      <c r="D50" s="18">
        <v>6</v>
      </c>
      <c r="E50" s="153"/>
      <c r="F50" s="154"/>
      <c r="G50" s="154"/>
      <c r="H50" s="154">
        <v>98.5</v>
      </c>
      <c r="I50" s="154">
        <v>1.5</v>
      </c>
      <c r="J50" s="544"/>
      <c r="K50" s="103"/>
    </row>
    <row r="51" spans="1:11" ht="15" customHeight="1">
      <c r="A51" s="14"/>
      <c r="B51" s="19" t="s">
        <v>294</v>
      </c>
      <c r="C51" s="1765"/>
      <c r="D51" s="20">
        <v>1069</v>
      </c>
      <c r="E51" s="479"/>
      <c r="F51" s="155"/>
      <c r="G51" s="155">
        <v>93.1</v>
      </c>
      <c r="H51" s="155">
        <v>6.7</v>
      </c>
      <c r="I51" s="154">
        <v>0.2</v>
      </c>
      <c r="J51" s="544"/>
      <c r="K51" s="106"/>
    </row>
    <row r="52" spans="1:11" ht="15" customHeight="1">
      <c r="A52" s="14"/>
      <c r="B52" s="19" t="s">
        <v>297</v>
      </c>
      <c r="C52" s="1765"/>
      <c r="D52" s="20">
        <v>132</v>
      </c>
      <c r="E52" s="479"/>
      <c r="F52" s="479"/>
      <c r="G52" s="154">
        <v>60.3</v>
      </c>
      <c r="H52" s="154">
        <v>27.9</v>
      </c>
      <c r="I52" s="155">
        <v>9.1999999999999993</v>
      </c>
      <c r="J52" s="545">
        <v>2.6</v>
      </c>
      <c r="K52" s="106"/>
    </row>
    <row r="53" spans="1:11" ht="15" customHeight="1">
      <c r="A53" s="14"/>
      <c r="B53" s="19" t="s">
        <v>298</v>
      </c>
      <c r="C53" s="1765"/>
      <c r="D53" s="20">
        <v>204</v>
      </c>
      <c r="E53" s="479"/>
      <c r="F53" s="479"/>
      <c r="G53" s="154">
        <v>86.2</v>
      </c>
      <c r="H53" s="155">
        <v>5.3</v>
      </c>
      <c r="I53" s="155">
        <v>8.6</v>
      </c>
      <c r="J53" s="546"/>
      <c r="K53" s="106"/>
    </row>
    <row r="54" spans="1:11" ht="15" customHeight="1" thickBot="1">
      <c r="A54" s="14"/>
      <c r="B54" s="24" t="s">
        <v>299</v>
      </c>
      <c r="C54" s="1766"/>
      <c r="D54" s="25">
        <v>910</v>
      </c>
      <c r="E54" s="480"/>
      <c r="F54" s="480">
        <v>1.7</v>
      </c>
      <c r="G54" s="156">
        <v>85.6</v>
      </c>
      <c r="H54" s="161">
        <v>12.3</v>
      </c>
      <c r="I54" s="161">
        <v>0.4</v>
      </c>
      <c r="J54" s="544"/>
      <c r="K54" s="106"/>
    </row>
    <row r="55" spans="1:11" ht="13.5" thickTop="1" thickBot="1">
      <c r="B55" s="1767" t="s">
        <v>470</v>
      </c>
      <c r="C55" s="1768"/>
      <c r="D55" s="26">
        <f>SUM(D50:D54)</f>
        <v>2321</v>
      </c>
      <c r="E55" s="478"/>
      <c r="F55" s="478"/>
      <c r="G55" s="478"/>
      <c r="H55" s="478"/>
      <c r="I55" s="478"/>
      <c r="J55" s="481"/>
      <c r="K55" s="107"/>
    </row>
    <row r="57" spans="1:11" ht="30" customHeight="1">
      <c r="B57" s="1764" t="s">
        <v>691</v>
      </c>
      <c r="C57" s="1764"/>
      <c r="D57" s="1764"/>
      <c r="E57" s="1764"/>
      <c r="F57" s="1764"/>
      <c r="G57" s="1764"/>
      <c r="H57" s="1764"/>
      <c r="I57" s="1764"/>
      <c r="J57" s="1764"/>
      <c r="K57" s="102"/>
    </row>
  </sheetData>
  <mergeCells count="43">
    <mergeCell ref="B57:J57"/>
    <mergeCell ref="C14:C36"/>
    <mergeCell ref="C42:C44"/>
    <mergeCell ref="E40:H40"/>
    <mergeCell ref="B37:C37"/>
    <mergeCell ref="B55:C55"/>
    <mergeCell ref="B48:B49"/>
    <mergeCell ref="C48:C49"/>
    <mergeCell ref="D48:D49"/>
    <mergeCell ref="E48:J48"/>
    <mergeCell ref="C40:C41"/>
    <mergeCell ref="A39:C39"/>
    <mergeCell ref="A47:C47"/>
    <mergeCell ref="B45:C45"/>
    <mergeCell ref="C50:C54"/>
    <mergeCell ref="A1:J1"/>
    <mergeCell ref="I7:J7"/>
    <mergeCell ref="C4:D4"/>
    <mergeCell ref="C5:D5"/>
    <mergeCell ref="C6:D6"/>
    <mergeCell ref="E4:F4"/>
    <mergeCell ref="G6:H6"/>
    <mergeCell ref="E6:F6"/>
    <mergeCell ref="A3:C3"/>
    <mergeCell ref="C7:D7"/>
    <mergeCell ref="I5:J5"/>
    <mergeCell ref="E5:F5"/>
    <mergeCell ref="I6:J6"/>
    <mergeCell ref="I4:J4"/>
    <mergeCell ref="I3:J3"/>
    <mergeCell ref="G5:H5"/>
    <mergeCell ref="G4:H4"/>
    <mergeCell ref="B40:B41"/>
    <mergeCell ref="D40:D41"/>
    <mergeCell ref="C8:J8"/>
    <mergeCell ref="A10:C10"/>
    <mergeCell ref="E7:F7"/>
    <mergeCell ref="G7:H7"/>
    <mergeCell ref="A11:C11"/>
    <mergeCell ref="B12:B13"/>
    <mergeCell ref="C12:C13"/>
    <mergeCell ref="D12:D13"/>
    <mergeCell ref="E12:H12"/>
  </mergeCells>
  <phoneticPr fontId="8"/>
  <printOptions horizontalCentered="1"/>
  <pageMargins left="0.59055118110236227" right="0.59055118110236227" top="0.59055118110236227" bottom="0.39370078740157483" header="0.51181102362204722" footer="0.31496062992125984"/>
  <pageSetup paperSize="9" firstPageNumber="11" pageOrder="overThenDown" orientation="portrait" useFirstPageNumber="1" r:id="rId1"/>
  <headerFooter scaleWithDoc="0" alignWithMargins="0">
    <oddFooter>&amp;C-&amp;P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86"/>
  <sheetViews>
    <sheetView view="pageBreakPreview" zoomScale="85" zoomScaleNormal="75" zoomScaleSheetLayoutView="85" workbookViewId="0">
      <pane xSplit="2" ySplit="3" topLeftCell="C4" activePane="bottomRight" state="frozen"/>
      <selection activeCell="H31" sqref="H31:H33"/>
      <selection pane="topRight" activeCell="H31" sqref="H31:H33"/>
      <selection pane="bottomLeft" activeCell="H31" sqref="H31:H33"/>
      <selection pane="bottomRight" activeCell="I90" sqref="I90"/>
    </sheetView>
  </sheetViews>
  <sheetFormatPr defaultColWidth="12.125" defaultRowHeight="17.25"/>
  <cols>
    <col min="1" max="1" width="4.5" style="301" bestFit="1" customWidth="1"/>
    <col min="2" max="2" width="12.75" style="301" bestFit="1" customWidth="1"/>
    <col min="3" max="4" width="10.25" style="136" bestFit="1" customWidth="1"/>
    <col min="5" max="17" width="9.625" style="136" customWidth="1"/>
    <col min="18" max="16384" width="12.125" style="136"/>
  </cols>
  <sheetData>
    <row r="1" spans="1:17" ht="27" customHeight="1">
      <c r="A1" s="1693" t="s">
        <v>695</v>
      </c>
      <c r="B1" s="1693"/>
      <c r="C1" s="1693"/>
      <c r="D1" s="1693"/>
      <c r="E1" s="1693"/>
      <c r="F1" s="1693"/>
      <c r="G1" s="1693"/>
      <c r="H1" s="1693"/>
      <c r="I1" s="1693"/>
      <c r="J1" s="1779" t="s">
        <v>638</v>
      </c>
      <c r="K1" s="1779"/>
      <c r="L1" s="1779"/>
      <c r="M1" s="1779"/>
      <c r="N1" s="1779"/>
      <c r="O1" s="1779"/>
      <c r="P1" s="1779"/>
      <c r="Q1" s="1779"/>
    </row>
    <row r="2" spans="1:17" ht="18" thickBot="1">
      <c r="A2" s="281"/>
      <c r="B2" s="281"/>
      <c r="C2" s="134"/>
      <c r="D2" s="134"/>
      <c r="E2" s="134"/>
      <c r="F2" s="134"/>
      <c r="G2" s="134"/>
      <c r="H2" s="134"/>
      <c r="I2" s="134"/>
      <c r="J2" s="282"/>
      <c r="K2" s="282"/>
      <c r="L2" s="282"/>
      <c r="M2" s="282"/>
      <c r="N2" s="282"/>
      <c r="O2" s="1780" t="s">
        <v>471</v>
      </c>
      <c r="P2" s="1780"/>
      <c r="Q2" s="1780"/>
    </row>
    <row r="3" spans="1:17" ht="24.75" thickBot="1">
      <c r="A3" s="1781" t="s">
        <v>153</v>
      </c>
      <c r="B3" s="1782"/>
      <c r="C3" s="272" t="s">
        <v>454</v>
      </c>
      <c r="D3" s="283" t="s">
        <v>487</v>
      </c>
      <c r="E3" s="284" t="s">
        <v>488</v>
      </c>
      <c r="F3" s="284" t="s">
        <v>538</v>
      </c>
      <c r="G3" s="285" t="s">
        <v>489</v>
      </c>
      <c r="H3" s="284" t="s">
        <v>490</v>
      </c>
      <c r="I3" s="285" t="s">
        <v>491</v>
      </c>
      <c r="J3" s="285" t="s">
        <v>492</v>
      </c>
      <c r="K3" s="284" t="s">
        <v>493</v>
      </c>
      <c r="L3" s="286" t="s">
        <v>449</v>
      </c>
      <c r="M3" s="286" t="s">
        <v>450</v>
      </c>
      <c r="N3" s="286" t="s">
        <v>451</v>
      </c>
      <c r="O3" s="286" t="s">
        <v>494</v>
      </c>
      <c r="P3" s="286" t="s">
        <v>495</v>
      </c>
      <c r="Q3" s="287" t="s">
        <v>536</v>
      </c>
    </row>
    <row r="4" spans="1:17" s="137" customFormat="1" ht="19.5" customHeight="1" thickBot="1">
      <c r="A4" s="1783" t="s">
        <v>371</v>
      </c>
      <c r="B4" s="1784"/>
      <c r="C4" s="1360">
        <f>SUM(C5:C7)</f>
        <v>1988900</v>
      </c>
      <c r="D4" s="1360">
        <f t="shared" ref="D4:O4" si="0">SUM(D5:D7)</f>
        <v>1208620</v>
      </c>
      <c r="E4" s="1360">
        <f t="shared" si="0"/>
        <v>450320</v>
      </c>
      <c r="F4" s="1360">
        <f>SUM(F5:F7)</f>
        <v>155060</v>
      </c>
      <c r="G4" s="1360">
        <f>SUM(G5:G7)</f>
        <v>0</v>
      </c>
      <c r="H4" s="1360">
        <f t="shared" si="0"/>
        <v>40520</v>
      </c>
      <c r="I4" s="1360">
        <f t="shared" si="0"/>
        <v>54060</v>
      </c>
      <c r="J4" s="1360">
        <f t="shared" si="0"/>
        <v>3640</v>
      </c>
      <c r="K4" s="1360">
        <f t="shared" si="0"/>
        <v>3360</v>
      </c>
      <c r="L4" s="1360">
        <f t="shared" si="0"/>
        <v>5680</v>
      </c>
      <c r="M4" s="1360">
        <f t="shared" si="0"/>
        <v>7480</v>
      </c>
      <c r="N4" s="1360">
        <f t="shared" si="0"/>
        <v>260</v>
      </c>
      <c r="O4" s="1360">
        <f t="shared" si="0"/>
        <v>43980</v>
      </c>
      <c r="P4" s="1360">
        <f>SUM(P5:P7)</f>
        <v>15720</v>
      </c>
      <c r="Q4" s="1361">
        <f>SUM(Q5:Q7)</f>
        <v>0</v>
      </c>
    </row>
    <row r="5" spans="1:17" s="137" customFormat="1" ht="20.100000000000001" customHeight="1">
      <c r="A5" s="1785" t="s">
        <v>154</v>
      </c>
      <c r="B5" s="1786"/>
      <c r="C5" s="1362">
        <f>SUM(C8:C10)</f>
        <v>1097540</v>
      </c>
      <c r="D5" s="1362">
        <f t="shared" ref="D5:O5" si="1">SUM(D8:D10)</f>
        <v>682020</v>
      </c>
      <c r="E5" s="1362">
        <f t="shared" si="1"/>
        <v>246400</v>
      </c>
      <c r="F5" s="1362">
        <f>SUM(F8:F10)</f>
        <v>68740</v>
      </c>
      <c r="G5" s="1362">
        <f>SUM(G8:G10)</f>
        <v>0</v>
      </c>
      <c r="H5" s="1362">
        <f t="shared" si="1"/>
        <v>17900</v>
      </c>
      <c r="I5" s="1362">
        <f t="shared" si="1"/>
        <v>48180</v>
      </c>
      <c r="J5" s="1362">
        <f t="shared" si="1"/>
        <v>860</v>
      </c>
      <c r="K5" s="1362">
        <f t="shared" si="1"/>
        <v>240</v>
      </c>
      <c r="L5" s="1362">
        <f t="shared" si="1"/>
        <v>1460</v>
      </c>
      <c r="M5" s="1362">
        <f t="shared" si="1"/>
        <v>960</v>
      </c>
      <c r="N5" s="1362">
        <f t="shared" si="1"/>
        <v>0</v>
      </c>
      <c r="O5" s="1362">
        <f t="shared" si="1"/>
        <v>27960</v>
      </c>
      <c r="P5" s="1362">
        <f>SUM(P8:P10)</f>
        <v>2620</v>
      </c>
      <c r="Q5" s="1363">
        <f>SUM(Q8:Q10)</f>
        <v>0</v>
      </c>
    </row>
    <row r="6" spans="1:17" s="137" customFormat="1" ht="20.100000000000001" customHeight="1">
      <c r="A6" s="1776" t="s">
        <v>372</v>
      </c>
      <c r="B6" s="1731"/>
      <c r="C6" s="1364">
        <f>SUM(C11:C12)</f>
        <v>655120</v>
      </c>
      <c r="D6" s="1364">
        <f t="shared" ref="D6:O6" si="2">SUM(D11:D12)</f>
        <v>396000</v>
      </c>
      <c r="E6" s="1364">
        <f t="shared" si="2"/>
        <v>173000</v>
      </c>
      <c r="F6" s="1364">
        <f>SUM(F11:F12)</f>
        <v>21080</v>
      </c>
      <c r="G6" s="1364">
        <f>SUM(G11:G12)</f>
        <v>0</v>
      </c>
      <c r="H6" s="1364">
        <f t="shared" si="2"/>
        <v>21920</v>
      </c>
      <c r="I6" s="1364">
        <f t="shared" si="2"/>
        <v>4080</v>
      </c>
      <c r="J6" s="1364">
        <f t="shared" si="2"/>
        <v>2560</v>
      </c>
      <c r="K6" s="1364">
        <f t="shared" si="2"/>
        <v>1940</v>
      </c>
      <c r="L6" s="1364">
        <f t="shared" si="2"/>
        <v>4160</v>
      </c>
      <c r="M6" s="1364">
        <f t="shared" si="2"/>
        <v>6520</v>
      </c>
      <c r="N6" s="1364">
        <f t="shared" si="2"/>
        <v>260</v>
      </c>
      <c r="O6" s="1364">
        <f t="shared" si="2"/>
        <v>10740</v>
      </c>
      <c r="P6" s="1364">
        <f>SUM(P11:P12)</f>
        <v>12860</v>
      </c>
      <c r="Q6" s="1365">
        <f>SUM(Q11:Q12)</f>
        <v>0</v>
      </c>
    </row>
    <row r="7" spans="1:17" s="137" customFormat="1" ht="20.100000000000001" customHeight="1" thickBot="1">
      <c r="A7" s="1777" t="s">
        <v>155</v>
      </c>
      <c r="B7" s="1778"/>
      <c r="C7" s="1366">
        <f>SUM(C13:C14)</f>
        <v>236240</v>
      </c>
      <c r="D7" s="1366">
        <f t="shared" ref="D7:O7" si="3">SUM(D13:D14)</f>
        <v>130600</v>
      </c>
      <c r="E7" s="1366">
        <f t="shared" si="3"/>
        <v>30920</v>
      </c>
      <c r="F7" s="1366">
        <f>SUM(F13:F14)</f>
        <v>65240</v>
      </c>
      <c r="G7" s="1366">
        <f>SUM(G13:G14)</f>
        <v>0</v>
      </c>
      <c r="H7" s="1366">
        <f t="shared" si="3"/>
        <v>700</v>
      </c>
      <c r="I7" s="1366">
        <f t="shared" si="3"/>
        <v>1800</v>
      </c>
      <c r="J7" s="1366">
        <f t="shared" si="3"/>
        <v>220</v>
      </c>
      <c r="K7" s="1366">
        <f t="shared" si="3"/>
        <v>1180</v>
      </c>
      <c r="L7" s="1366">
        <f t="shared" si="3"/>
        <v>60</v>
      </c>
      <c r="M7" s="1366">
        <f t="shared" si="3"/>
        <v>0</v>
      </c>
      <c r="N7" s="1366">
        <f t="shared" si="3"/>
        <v>0</v>
      </c>
      <c r="O7" s="1366">
        <f t="shared" si="3"/>
        <v>5280</v>
      </c>
      <c r="P7" s="1366">
        <f>SUM(P13:P14)</f>
        <v>240</v>
      </c>
      <c r="Q7" s="1367">
        <f>SUM(Q13:Q14)</f>
        <v>0</v>
      </c>
    </row>
    <row r="8" spans="1:17" s="137" customFormat="1" ht="20.100000000000001" customHeight="1">
      <c r="A8" s="1787" t="s">
        <v>259</v>
      </c>
      <c r="B8" s="288" t="s">
        <v>373</v>
      </c>
      <c r="C8" s="1368">
        <f>SUM(C17,C21,C25)</f>
        <v>250420</v>
      </c>
      <c r="D8" s="1368">
        <f t="shared" ref="D8:O8" si="4">SUM(D17,D21,D25)</f>
        <v>200700</v>
      </c>
      <c r="E8" s="1368">
        <f t="shared" si="4"/>
        <v>22440</v>
      </c>
      <c r="F8" s="1368">
        <f>SUM(F17,F21,F25)</f>
        <v>16840</v>
      </c>
      <c r="G8" s="1368">
        <f>SUM(G17,G21,G25)</f>
        <v>0</v>
      </c>
      <c r="H8" s="1368">
        <f t="shared" si="4"/>
        <v>400</v>
      </c>
      <c r="I8" s="1368">
        <f t="shared" si="4"/>
        <v>2900</v>
      </c>
      <c r="J8" s="1368">
        <f t="shared" si="4"/>
        <v>0</v>
      </c>
      <c r="K8" s="1368">
        <f t="shared" si="4"/>
        <v>0</v>
      </c>
      <c r="L8" s="1368">
        <f t="shared" si="4"/>
        <v>260</v>
      </c>
      <c r="M8" s="1368">
        <f t="shared" si="4"/>
        <v>20</v>
      </c>
      <c r="N8" s="1368">
        <f t="shared" si="4"/>
        <v>0</v>
      </c>
      <c r="O8" s="1368">
        <f t="shared" si="4"/>
        <v>6580</v>
      </c>
      <c r="P8" s="1368">
        <f>SUM(P17,P21,P25)</f>
        <v>80</v>
      </c>
      <c r="Q8" s="1369">
        <f>SUM(Q17,Q21,Q25)</f>
        <v>0</v>
      </c>
    </row>
    <row r="9" spans="1:17" s="137" customFormat="1" ht="20.100000000000001" customHeight="1">
      <c r="A9" s="1788"/>
      <c r="B9" s="279" t="s">
        <v>374</v>
      </c>
      <c r="C9" s="1126">
        <f>SUM(C26,C30,C39)</f>
        <v>584220</v>
      </c>
      <c r="D9" s="1126">
        <f t="shared" ref="D9:O9" si="5">SUM(D26,D30,D39)</f>
        <v>305560</v>
      </c>
      <c r="E9" s="1126">
        <f t="shared" si="5"/>
        <v>162540</v>
      </c>
      <c r="F9" s="1126">
        <f>SUM(F26,F30,F39)</f>
        <v>41000</v>
      </c>
      <c r="G9" s="1126">
        <f>SUM(G26,G30,G39)</f>
        <v>0</v>
      </c>
      <c r="H9" s="1126">
        <f t="shared" si="5"/>
        <v>17060</v>
      </c>
      <c r="I9" s="1126">
        <f t="shared" si="5"/>
        <v>38620</v>
      </c>
      <c r="J9" s="1126">
        <f t="shared" si="5"/>
        <v>840</v>
      </c>
      <c r="K9" s="1126">
        <f t="shared" si="5"/>
        <v>240</v>
      </c>
      <c r="L9" s="1126">
        <f t="shared" si="5"/>
        <v>960</v>
      </c>
      <c r="M9" s="1126">
        <f t="shared" si="5"/>
        <v>740</v>
      </c>
      <c r="N9" s="1126">
        <f t="shared" si="5"/>
        <v>0</v>
      </c>
      <c r="O9" s="1370">
        <f t="shared" si="5"/>
        <v>14760</v>
      </c>
      <c r="P9" s="1126">
        <f>SUM(P26,P30,P39)</f>
        <v>1900</v>
      </c>
      <c r="Q9" s="1371">
        <f>SUM(Q26,Q30,Q39)</f>
        <v>0</v>
      </c>
    </row>
    <row r="10" spans="1:17" s="137" customFormat="1" ht="20.100000000000001" customHeight="1">
      <c r="A10" s="1788"/>
      <c r="B10" s="279" t="s">
        <v>375</v>
      </c>
      <c r="C10" s="1126">
        <f>SUM(C49)</f>
        <v>262900</v>
      </c>
      <c r="D10" s="1126">
        <f t="shared" ref="D10:O10" si="6">SUM(D49)</f>
        <v>175760</v>
      </c>
      <c r="E10" s="1126">
        <f t="shared" si="6"/>
        <v>61420</v>
      </c>
      <c r="F10" s="1126">
        <f>SUM(F49)</f>
        <v>10900</v>
      </c>
      <c r="G10" s="1126">
        <f>SUM(G49)</f>
        <v>0</v>
      </c>
      <c r="H10" s="1126">
        <f t="shared" si="6"/>
        <v>440</v>
      </c>
      <c r="I10" s="1126">
        <f t="shared" si="6"/>
        <v>6660</v>
      </c>
      <c r="J10" s="1126">
        <f t="shared" si="6"/>
        <v>20</v>
      </c>
      <c r="K10" s="1126">
        <f t="shared" si="6"/>
        <v>0</v>
      </c>
      <c r="L10" s="1126">
        <f t="shared" si="6"/>
        <v>240</v>
      </c>
      <c r="M10" s="1126">
        <f t="shared" si="6"/>
        <v>200</v>
      </c>
      <c r="N10" s="1126">
        <f t="shared" si="6"/>
        <v>0</v>
      </c>
      <c r="O10" s="1370">
        <f t="shared" si="6"/>
        <v>6620</v>
      </c>
      <c r="P10" s="1126">
        <f>SUM(P49)</f>
        <v>640</v>
      </c>
      <c r="Q10" s="1371">
        <f>SUM(Q49)</f>
        <v>0</v>
      </c>
    </row>
    <row r="11" spans="1:17" s="137" customFormat="1" ht="20.100000000000001" customHeight="1">
      <c r="A11" s="1788"/>
      <c r="B11" s="279" t="s">
        <v>372</v>
      </c>
      <c r="C11" s="1126">
        <f>SUM(C53,C57,C65)</f>
        <v>603300</v>
      </c>
      <c r="D11" s="1126">
        <f t="shared" ref="D11:O11" si="7">SUM(D53,D57,D65)</f>
        <v>383540</v>
      </c>
      <c r="E11" s="1126">
        <f t="shared" si="7"/>
        <v>144780</v>
      </c>
      <c r="F11" s="1126">
        <f>SUM(F53,F57,F65)</f>
        <v>20880</v>
      </c>
      <c r="G11" s="1126">
        <f>SUM(G53,G57,G65)</f>
        <v>0</v>
      </c>
      <c r="H11" s="1126">
        <f t="shared" si="7"/>
        <v>17980</v>
      </c>
      <c r="I11" s="1126">
        <f t="shared" si="7"/>
        <v>3840</v>
      </c>
      <c r="J11" s="1126">
        <f t="shared" si="7"/>
        <v>2560</v>
      </c>
      <c r="K11" s="1126">
        <f t="shared" si="7"/>
        <v>980</v>
      </c>
      <c r="L11" s="1126">
        <f t="shared" si="7"/>
        <v>2160</v>
      </c>
      <c r="M11" s="1126">
        <f t="shared" si="7"/>
        <v>6200</v>
      </c>
      <c r="N11" s="1126">
        <f t="shared" si="7"/>
        <v>260</v>
      </c>
      <c r="O11" s="1370">
        <f t="shared" si="7"/>
        <v>8600</v>
      </c>
      <c r="P11" s="1126">
        <f>SUM(P53,P57,P65)</f>
        <v>11520</v>
      </c>
      <c r="Q11" s="1371">
        <f>SUM(Q53,Q57,Q65)</f>
        <v>0</v>
      </c>
    </row>
    <row r="12" spans="1:17" s="137" customFormat="1" ht="20.100000000000001" customHeight="1">
      <c r="A12" s="1788"/>
      <c r="B12" s="279" t="s">
        <v>157</v>
      </c>
      <c r="C12" s="1126">
        <f>SUM(C69)</f>
        <v>51820</v>
      </c>
      <c r="D12" s="1126">
        <f t="shared" ref="D12:O12" si="8">SUM(D69)</f>
        <v>12460</v>
      </c>
      <c r="E12" s="1126">
        <f t="shared" si="8"/>
        <v>28220</v>
      </c>
      <c r="F12" s="1126">
        <f>SUM(F69)</f>
        <v>200</v>
      </c>
      <c r="G12" s="1126">
        <f>SUM(G69)</f>
        <v>0</v>
      </c>
      <c r="H12" s="1126">
        <f t="shared" si="8"/>
        <v>3940</v>
      </c>
      <c r="I12" s="1126">
        <f t="shared" si="8"/>
        <v>240</v>
      </c>
      <c r="J12" s="1126">
        <f t="shared" si="8"/>
        <v>0</v>
      </c>
      <c r="K12" s="1126">
        <f t="shared" si="8"/>
        <v>960</v>
      </c>
      <c r="L12" s="1126">
        <f t="shared" si="8"/>
        <v>2000</v>
      </c>
      <c r="M12" s="1126">
        <f t="shared" si="8"/>
        <v>320</v>
      </c>
      <c r="N12" s="1126">
        <f t="shared" si="8"/>
        <v>0</v>
      </c>
      <c r="O12" s="1370">
        <f t="shared" si="8"/>
        <v>2140</v>
      </c>
      <c r="P12" s="1126">
        <f>SUM(P69)</f>
        <v>1340</v>
      </c>
      <c r="Q12" s="1371">
        <f>SUM(Q69)</f>
        <v>0</v>
      </c>
    </row>
    <row r="13" spans="1:17" s="137" customFormat="1" ht="20.100000000000001" customHeight="1">
      <c r="A13" s="1788"/>
      <c r="B13" s="279" t="s">
        <v>376</v>
      </c>
      <c r="C13" s="1126">
        <f>SUM(C74,C83)</f>
        <v>118880</v>
      </c>
      <c r="D13" s="1126">
        <f t="shared" ref="D13:O13" si="9">SUM(D74,D83)</f>
        <v>40300</v>
      </c>
      <c r="E13" s="1126">
        <f t="shared" si="9"/>
        <v>20920</v>
      </c>
      <c r="F13" s="1126">
        <f>SUM(F74,F83)</f>
        <v>53600</v>
      </c>
      <c r="G13" s="1126">
        <f>SUM(G74,G83)</f>
        <v>0</v>
      </c>
      <c r="H13" s="1126">
        <f t="shared" si="9"/>
        <v>400</v>
      </c>
      <c r="I13" s="1126">
        <f t="shared" si="9"/>
        <v>0</v>
      </c>
      <c r="J13" s="1126">
        <f t="shared" si="9"/>
        <v>180</v>
      </c>
      <c r="K13" s="1126">
        <f t="shared" si="9"/>
        <v>1160</v>
      </c>
      <c r="L13" s="1126">
        <f t="shared" si="9"/>
        <v>60</v>
      </c>
      <c r="M13" s="1126">
        <f t="shared" si="9"/>
        <v>0</v>
      </c>
      <c r="N13" s="1126">
        <f t="shared" si="9"/>
        <v>0</v>
      </c>
      <c r="O13" s="1370">
        <f t="shared" si="9"/>
        <v>2160</v>
      </c>
      <c r="P13" s="1126">
        <f>SUM(P74,P83)</f>
        <v>100</v>
      </c>
      <c r="Q13" s="1371">
        <f>SUM(Q74,Q83)</f>
        <v>0</v>
      </c>
    </row>
    <row r="14" spans="1:17" s="137" customFormat="1" ht="20.100000000000001" customHeight="1" thickBot="1">
      <c r="A14" s="1789"/>
      <c r="B14" s="289" t="s">
        <v>370</v>
      </c>
      <c r="C14" s="1372">
        <f>SUM(C84)</f>
        <v>117360</v>
      </c>
      <c r="D14" s="1372">
        <f>SUM(D84)</f>
        <v>90300</v>
      </c>
      <c r="E14" s="1372">
        <f t="shared" ref="E14:O14" si="10">SUM(E84)</f>
        <v>10000</v>
      </c>
      <c r="F14" s="1372">
        <f>SUM(F84)</f>
        <v>11640</v>
      </c>
      <c r="G14" s="1372">
        <f>SUM(G84)</f>
        <v>0</v>
      </c>
      <c r="H14" s="1372">
        <f t="shared" si="10"/>
        <v>300</v>
      </c>
      <c r="I14" s="1372">
        <f t="shared" si="10"/>
        <v>1800</v>
      </c>
      <c r="J14" s="1372">
        <f t="shared" si="10"/>
        <v>40</v>
      </c>
      <c r="K14" s="1372">
        <f t="shared" si="10"/>
        <v>20</v>
      </c>
      <c r="L14" s="1372">
        <f t="shared" si="10"/>
        <v>0</v>
      </c>
      <c r="M14" s="1372">
        <f t="shared" si="10"/>
        <v>0</v>
      </c>
      <c r="N14" s="1372">
        <f t="shared" si="10"/>
        <v>0</v>
      </c>
      <c r="O14" s="1372">
        <f t="shared" si="10"/>
        <v>3120</v>
      </c>
      <c r="P14" s="1372">
        <f>SUM(P84)</f>
        <v>140</v>
      </c>
      <c r="Q14" s="1373">
        <f>SUM(Q84)</f>
        <v>0</v>
      </c>
    </row>
    <row r="15" spans="1:17" s="137" customFormat="1" ht="20.100000000000001" customHeight="1">
      <c r="A15" s="1790" t="s">
        <v>441</v>
      </c>
      <c r="B15" s="290" t="s">
        <v>326</v>
      </c>
      <c r="C15" s="1362">
        <f>SUM(D15:Q15)</f>
        <v>75500</v>
      </c>
      <c r="D15" s="1374">
        <v>53940</v>
      </c>
      <c r="E15" s="1362">
        <v>8000</v>
      </c>
      <c r="F15" s="1362">
        <v>8880</v>
      </c>
      <c r="G15" s="1374"/>
      <c r="H15" s="1374">
        <v>120</v>
      </c>
      <c r="I15" s="1374">
        <v>1200</v>
      </c>
      <c r="J15" s="1374"/>
      <c r="K15" s="1374"/>
      <c r="L15" s="1375">
        <v>200</v>
      </c>
      <c r="M15" s="1375">
        <v>200</v>
      </c>
      <c r="N15" s="1375"/>
      <c r="O15" s="1375">
        <v>2920</v>
      </c>
      <c r="P15" s="1375">
        <v>40</v>
      </c>
      <c r="Q15" s="1376"/>
    </row>
    <row r="16" spans="1:17" s="137" customFormat="1" ht="20.100000000000001" customHeight="1" thickBot="1">
      <c r="A16" s="1788"/>
      <c r="B16" s="171" t="s">
        <v>327</v>
      </c>
      <c r="C16" s="1366">
        <f>SUM(D16:Q16)</f>
        <v>4000</v>
      </c>
      <c r="D16" s="1377">
        <v>3020</v>
      </c>
      <c r="E16" s="1366">
        <v>800</v>
      </c>
      <c r="F16" s="1366">
        <v>100</v>
      </c>
      <c r="G16" s="1377"/>
      <c r="H16" s="1377">
        <v>60</v>
      </c>
      <c r="I16" s="1377"/>
      <c r="J16" s="1377"/>
      <c r="K16" s="1377"/>
      <c r="L16" s="1378"/>
      <c r="M16" s="1378"/>
      <c r="N16" s="1378"/>
      <c r="O16" s="1378"/>
      <c r="P16" s="1378">
        <v>20</v>
      </c>
      <c r="Q16" s="1379"/>
    </row>
    <row r="17" spans="1:17" s="137" customFormat="1" ht="20.100000000000001" customHeight="1" thickTop="1" thickBot="1">
      <c r="A17" s="1791"/>
      <c r="B17" s="292" t="s">
        <v>599</v>
      </c>
      <c r="C17" s="1380">
        <f t="shared" ref="C17:Q17" si="11">SUM(C15:C16)</f>
        <v>79500</v>
      </c>
      <c r="D17" s="1380">
        <f t="shared" si="11"/>
        <v>56960</v>
      </c>
      <c r="E17" s="1380">
        <f t="shared" si="11"/>
        <v>8800</v>
      </c>
      <c r="F17" s="1380">
        <f t="shared" si="11"/>
        <v>8980</v>
      </c>
      <c r="G17" s="1380">
        <f t="shared" si="11"/>
        <v>0</v>
      </c>
      <c r="H17" s="1380">
        <f t="shared" si="11"/>
        <v>180</v>
      </c>
      <c r="I17" s="1380">
        <f t="shared" si="11"/>
        <v>1200</v>
      </c>
      <c r="J17" s="1380">
        <f t="shared" si="11"/>
        <v>0</v>
      </c>
      <c r="K17" s="1380">
        <f t="shared" si="11"/>
        <v>0</v>
      </c>
      <c r="L17" s="1380">
        <f t="shared" si="11"/>
        <v>200</v>
      </c>
      <c r="M17" s="1380">
        <v>0</v>
      </c>
      <c r="N17" s="1380">
        <f t="shared" si="11"/>
        <v>0</v>
      </c>
      <c r="O17" s="1380">
        <f t="shared" si="11"/>
        <v>2920</v>
      </c>
      <c r="P17" s="1380">
        <f t="shared" si="11"/>
        <v>60</v>
      </c>
      <c r="Q17" s="1381">
        <f t="shared" si="11"/>
        <v>0</v>
      </c>
    </row>
    <row r="18" spans="1:17" ht="20.100000000000001" customHeight="1">
      <c r="A18" s="1787" t="s">
        <v>411</v>
      </c>
      <c r="B18" s="271" t="s">
        <v>268</v>
      </c>
      <c r="C18" s="1382">
        <f>SUM(D18:Q18)</f>
        <v>39480</v>
      </c>
      <c r="D18" s="1368">
        <v>33840</v>
      </c>
      <c r="E18" s="1382">
        <v>600</v>
      </c>
      <c r="F18" s="1382">
        <v>4260</v>
      </c>
      <c r="G18" s="1368"/>
      <c r="H18" s="1368"/>
      <c r="I18" s="1368"/>
      <c r="J18" s="1368"/>
      <c r="K18" s="1368"/>
      <c r="L18" s="1383">
        <v>60</v>
      </c>
      <c r="M18" s="1383">
        <v>20</v>
      </c>
      <c r="N18" s="1383"/>
      <c r="O18" s="1383">
        <v>700</v>
      </c>
      <c r="P18" s="1383"/>
      <c r="Q18" s="1384"/>
    </row>
    <row r="19" spans="1:17" ht="20.100000000000001" customHeight="1">
      <c r="A19" s="1788"/>
      <c r="B19" s="171" t="s">
        <v>308</v>
      </c>
      <c r="C19" s="1364">
        <f>SUM(D19:Q19)</f>
        <v>10060</v>
      </c>
      <c r="D19" s="1126">
        <v>8260</v>
      </c>
      <c r="E19" s="1364">
        <v>0</v>
      </c>
      <c r="F19" s="1364">
        <v>1600</v>
      </c>
      <c r="G19" s="1126"/>
      <c r="H19" s="1126"/>
      <c r="I19" s="1126"/>
      <c r="J19" s="1126"/>
      <c r="K19" s="1126"/>
      <c r="L19" s="1385"/>
      <c r="M19" s="1385"/>
      <c r="N19" s="1385"/>
      <c r="O19" s="1385">
        <v>200</v>
      </c>
      <c r="P19" s="1385"/>
      <c r="Q19" s="1386"/>
    </row>
    <row r="20" spans="1:17" ht="20.100000000000001" customHeight="1" thickBot="1">
      <c r="A20" s="1788"/>
      <c r="B20" s="293" t="s">
        <v>328</v>
      </c>
      <c r="C20" s="1366">
        <f>SUM(D20:Q20)</f>
        <v>7460</v>
      </c>
      <c r="D20" s="1387">
        <v>6120</v>
      </c>
      <c r="E20" s="1388">
        <v>200</v>
      </c>
      <c r="F20" s="1388">
        <v>1000</v>
      </c>
      <c r="G20" s="1387"/>
      <c r="H20" s="1387"/>
      <c r="I20" s="1387"/>
      <c r="J20" s="1387"/>
      <c r="K20" s="1387"/>
      <c r="L20" s="1389"/>
      <c r="M20" s="1389"/>
      <c r="N20" s="1389"/>
      <c r="O20" s="1389">
        <v>140</v>
      </c>
      <c r="P20" s="1389"/>
      <c r="Q20" s="1390"/>
    </row>
    <row r="21" spans="1:17" s="137" customFormat="1" ht="20.100000000000001" customHeight="1" thickTop="1" thickBot="1">
      <c r="A21" s="1789"/>
      <c r="B21" s="294" t="s">
        <v>600</v>
      </c>
      <c r="C21" s="1391">
        <f>SUM(C18:C20)</f>
        <v>57000</v>
      </c>
      <c r="D21" s="1391">
        <f>SUM(D18:D20)</f>
        <v>48220</v>
      </c>
      <c r="E21" s="1391">
        <f>SUM(E18:E20)</f>
        <v>800</v>
      </c>
      <c r="F21" s="1391">
        <f t="shared" ref="F21:Q21" si="12">SUM(F18:F20)</f>
        <v>6860</v>
      </c>
      <c r="G21" s="1391">
        <f t="shared" si="12"/>
        <v>0</v>
      </c>
      <c r="H21" s="1391">
        <f t="shared" si="12"/>
        <v>0</v>
      </c>
      <c r="I21" s="1391">
        <f t="shared" si="12"/>
        <v>0</v>
      </c>
      <c r="J21" s="1391">
        <f t="shared" si="12"/>
        <v>0</v>
      </c>
      <c r="K21" s="1391">
        <f t="shared" si="12"/>
        <v>0</v>
      </c>
      <c r="L21" s="1391">
        <f t="shared" si="12"/>
        <v>60</v>
      </c>
      <c r="M21" s="1391">
        <f t="shared" si="12"/>
        <v>20</v>
      </c>
      <c r="N21" s="1391">
        <f t="shared" si="12"/>
        <v>0</v>
      </c>
      <c r="O21" s="1391">
        <f t="shared" si="12"/>
        <v>1040</v>
      </c>
      <c r="P21" s="1391">
        <f t="shared" si="12"/>
        <v>0</v>
      </c>
      <c r="Q21" s="1392">
        <f t="shared" si="12"/>
        <v>0</v>
      </c>
    </row>
    <row r="22" spans="1:17" s="137" customFormat="1" ht="20.100000000000001" customHeight="1">
      <c r="A22" s="1790" t="s">
        <v>412</v>
      </c>
      <c r="B22" s="290" t="s">
        <v>329</v>
      </c>
      <c r="C22" s="1382">
        <f>SUM(D22:Q22)</f>
        <v>56400</v>
      </c>
      <c r="D22" s="1374">
        <v>43440</v>
      </c>
      <c r="E22" s="1362">
        <v>9380</v>
      </c>
      <c r="F22" s="1362">
        <v>80</v>
      </c>
      <c r="G22" s="1374"/>
      <c r="H22" s="1374">
        <v>220</v>
      </c>
      <c r="I22" s="1374">
        <v>1680</v>
      </c>
      <c r="J22" s="1374"/>
      <c r="K22" s="1374"/>
      <c r="L22" s="1375"/>
      <c r="M22" s="1375"/>
      <c r="N22" s="1375"/>
      <c r="O22" s="1375">
        <v>1600</v>
      </c>
      <c r="P22" s="1375"/>
      <c r="Q22" s="1376"/>
    </row>
    <row r="23" spans="1:17" ht="20.100000000000001" customHeight="1">
      <c r="A23" s="1788"/>
      <c r="B23" s="171" t="s">
        <v>281</v>
      </c>
      <c r="C23" s="1364">
        <f>SUM(D23:Q23)</f>
        <v>33060</v>
      </c>
      <c r="D23" s="1126">
        <v>30300</v>
      </c>
      <c r="E23" s="1364">
        <v>1660</v>
      </c>
      <c r="F23" s="1364">
        <v>420</v>
      </c>
      <c r="G23" s="1126"/>
      <c r="H23" s="1126"/>
      <c r="I23" s="1126"/>
      <c r="J23" s="1126"/>
      <c r="K23" s="1126"/>
      <c r="L23" s="1385"/>
      <c r="M23" s="1385"/>
      <c r="N23" s="1385"/>
      <c r="O23" s="1385">
        <v>680</v>
      </c>
      <c r="P23" s="1385"/>
      <c r="Q23" s="1386"/>
    </row>
    <row r="24" spans="1:17" s="137" customFormat="1" ht="20.100000000000001" customHeight="1" thickBot="1">
      <c r="A24" s="1788"/>
      <c r="B24" s="291" t="s">
        <v>330</v>
      </c>
      <c r="C24" s="1366">
        <f>SUM(D24:Q24)</f>
        <v>24460</v>
      </c>
      <c r="D24" s="1377">
        <v>21780</v>
      </c>
      <c r="E24" s="1366">
        <v>1800</v>
      </c>
      <c r="F24" s="1366">
        <v>500</v>
      </c>
      <c r="G24" s="1377"/>
      <c r="H24" s="1377"/>
      <c r="I24" s="1377">
        <v>20</v>
      </c>
      <c r="J24" s="1377"/>
      <c r="K24" s="1377"/>
      <c r="L24" s="1378"/>
      <c r="M24" s="1378"/>
      <c r="N24" s="1378"/>
      <c r="O24" s="1378">
        <v>340</v>
      </c>
      <c r="P24" s="1378">
        <v>20</v>
      </c>
      <c r="Q24" s="1393"/>
    </row>
    <row r="25" spans="1:17" s="137" customFormat="1" ht="20.100000000000001" customHeight="1" thickTop="1" thickBot="1">
      <c r="A25" s="1791"/>
      <c r="B25" s="295" t="s">
        <v>601</v>
      </c>
      <c r="C25" s="1391">
        <f>SUM(C22:C24)</f>
        <v>113920</v>
      </c>
      <c r="D25" s="1391">
        <f t="shared" ref="D25:Q25" si="13">SUM(D22:D24)</f>
        <v>95520</v>
      </c>
      <c r="E25" s="1391">
        <f t="shared" si="13"/>
        <v>12840</v>
      </c>
      <c r="F25" s="1391">
        <f t="shared" si="13"/>
        <v>1000</v>
      </c>
      <c r="G25" s="1391">
        <f t="shared" si="13"/>
        <v>0</v>
      </c>
      <c r="H25" s="1391">
        <f t="shared" si="13"/>
        <v>220</v>
      </c>
      <c r="I25" s="1391">
        <f t="shared" si="13"/>
        <v>1700</v>
      </c>
      <c r="J25" s="1391">
        <f t="shared" si="13"/>
        <v>0</v>
      </c>
      <c r="K25" s="1391">
        <f t="shared" si="13"/>
        <v>0</v>
      </c>
      <c r="L25" s="1391">
        <f t="shared" si="13"/>
        <v>0</v>
      </c>
      <c r="M25" s="1391">
        <f t="shared" si="13"/>
        <v>0</v>
      </c>
      <c r="N25" s="1391">
        <f t="shared" si="13"/>
        <v>0</v>
      </c>
      <c r="O25" s="1391">
        <f t="shared" si="13"/>
        <v>2620</v>
      </c>
      <c r="P25" s="1391">
        <f t="shared" si="13"/>
        <v>20</v>
      </c>
      <c r="Q25" s="1392">
        <f t="shared" si="13"/>
        <v>0</v>
      </c>
    </row>
    <row r="26" spans="1:17" ht="20.100000000000001" customHeight="1" thickBot="1">
      <c r="A26" s="296" t="s">
        <v>452</v>
      </c>
      <c r="B26" s="297" t="s">
        <v>453</v>
      </c>
      <c r="C26" s="1394">
        <f>SUM(D26:Q26)</f>
        <v>238400</v>
      </c>
      <c r="D26" s="1360">
        <v>123020</v>
      </c>
      <c r="E26" s="1394">
        <v>66420</v>
      </c>
      <c r="F26" s="1394">
        <v>19440</v>
      </c>
      <c r="G26" s="1394"/>
      <c r="H26" s="1394">
        <v>16080</v>
      </c>
      <c r="I26" s="1394">
        <v>3920</v>
      </c>
      <c r="J26" s="1394">
        <v>760</v>
      </c>
      <c r="K26" s="1394">
        <v>0</v>
      </c>
      <c r="L26" s="1395">
        <v>740</v>
      </c>
      <c r="M26" s="1395">
        <v>500</v>
      </c>
      <c r="N26" s="1395">
        <v>0</v>
      </c>
      <c r="O26" s="1395">
        <v>6400</v>
      </c>
      <c r="P26" s="1395">
        <v>1120</v>
      </c>
      <c r="Q26" s="1396"/>
    </row>
    <row r="27" spans="1:17" ht="20.100000000000001" customHeight="1">
      <c r="A27" s="1787" t="s">
        <v>442</v>
      </c>
      <c r="B27" s="271" t="s">
        <v>243</v>
      </c>
      <c r="C27" s="1382">
        <f>SUM(D27:Q27)</f>
        <v>44580</v>
      </c>
      <c r="D27" s="1397">
        <v>4620</v>
      </c>
      <c r="E27" s="1397">
        <v>26020</v>
      </c>
      <c r="F27" s="1397">
        <v>2280</v>
      </c>
      <c r="G27" s="1397"/>
      <c r="H27" s="1397"/>
      <c r="I27" s="1397">
        <v>9900</v>
      </c>
      <c r="J27" s="1397">
        <v>40</v>
      </c>
      <c r="K27" s="1397">
        <v>240</v>
      </c>
      <c r="L27" s="1397">
        <v>20</v>
      </c>
      <c r="M27" s="1397"/>
      <c r="N27" s="1397"/>
      <c r="O27" s="1397">
        <v>1300</v>
      </c>
      <c r="P27" s="1397">
        <v>160</v>
      </c>
      <c r="Q27" s="1398"/>
    </row>
    <row r="28" spans="1:17" ht="20.100000000000001" customHeight="1">
      <c r="A28" s="1788"/>
      <c r="B28" s="171" t="s">
        <v>244</v>
      </c>
      <c r="C28" s="1364">
        <f>SUM(D28:Q28)</f>
        <v>13720</v>
      </c>
      <c r="D28" s="1399">
        <v>9800</v>
      </c>
      <c r="E28" s="1399">
        <v>2300</v>
      </c>
      <c r="F28" s="1399">
        <v>420</v>
      </c>
      <c r="G28" s="1399"/>
      <c r="H28" s="1399">
        <v>160</v>
      </c>
      <c r="I28" s="1399">
        <v>160</v>
      </c>
      <c r="J28" s="1399"/>
      <c r="K28" s="1399"/>
      <c r="L28" s="1399"/>
      <c r="M28" s="1399">
        <v>80</v>
      </c>
      <c r="N28" s="1399"/>
      <c r="O28" s="1399">
        <v>800</v>
      </c>
      <c r="P28" s="1399"/>
      <c r="Q28" s="1400"/>
    </row>
    <row r="29" spans="1:17" ht="20.100000000000001" customHeight="1" thickBot="1">
      <c r="A29" s="1788"/>
      <c r="B29" s="291" t="s">
        <v>571</v>
      </c>
      <c r="C29" s="1366">
        <f>SUM(D29:Q29)</f>
        <v>29480</v>
      </c>
      <c r="D29" s="1401">
        <v>2060</v>
      </c>
      <c r="E29" s="1401">
        <v>22860</v>
      </c>
      <c r="F29" s="1401">
        <v>1000</v>
      </c>
      <c r="G29" s="1401"/>
      <c r="H29" s="1401">
        <v>500</v>
      </c>
      <c r="I29" s="1401">
        <v>1940</v>
      </c>
      <c r="J29" s="1401">
        <v>40</v>
      </c>
      <c r="K29" s="1401"/>
      <c r="L29" s="1401"/>
      <c r="M29" s="1401"/>
      <c r="N29" s="1401"/>
      <c r="O29" s="1401">
        <v>900</v>
      </c>
      <c r="P29" s="1401">
        <v>180</v>
      </c>
      <c r="Q29" s="1402"/>
    </row>
    <row r="30" spans="1:17" ht="20.100000000000001" customHeight="1" thickTop="1" thickBot="1">
      <c r="A30" s="1789"/>
      <c r="B30" s="295" t="s">
        <v>600</v>
      </c>
      <c r="C30" s="1391">
        <f>SUM(C27:C29)</f>
        <v>87780</v>
      </c>
      <c r="D30" s="1391">
        <f t="shared" ref="D30:Q30" si="14">SUM(D27:D29)</f>
        <v>16480</v>
      </c>
      <c r="E30" s="1391">
        <f t="shared" si="14"/>
        <v>51180</v>
      </c>
      <c r="F30" s="1391">
        <f t="shared" si="14"/>
        <v>3700</v>
      </c>
      <c r="G30" s="1391">
        <f t="shared" si="14"/>
        <v>0</v>
      </c>
      <c r="H30" s="1391">
        <f t="shared" si="14"/>
        <v>660</v>
      </c>
      <c r="I30" s="1391">
        <f t="shared" si="14"/>
        <v>12000</v>
      </c>
      <c r="J30" s="1391">
        <f t="shared" si="14"/>
        <v>80</v>
      </c>
      <c r="K30" s="1391">
        <f t="shared" si="14"/>
        <v>240</v>
      </c>
      <c r="L30" s="1391">
        <f t="shared" si="14"/>
        <v>20</v>
      </c>
      <c r="M30" s="1391">
        <f t="shared" si="14"/>
        <v>80</v>
      </c>
      <c r="N30" s="1391">
        <f t="shared" si="14"/>
        <v>0</v>
      </c>
      <c r="O30" s="1391">
        <f t="shared" si="14"/>
        <v>3000</v>
      </c>
      <c r="P30" s="1391">
        <f t="shared" si="14"/>
        <v>340</v>
      </c>
      <c r="Q30" s="1392">
        <f t="shared" si="14"/>
        <v>0</v>
      </c>
    </row>
    <row r="31" spans="1:17" ht="20.100000000000001" customHeight="1">
      <c r="A31" s="1794" t="s">
        <v>443</v>
      </c>
      <c r="B31" s="271" t="s">
        <v>331</v>
      </c>
      <c r="C31" s="1797">
        <f t="shared" ref="C31:C38" si="15">SUM(D31:Q31)</f>
        <v>165080</v>
      </c>
      <c r="D31" s="1803">
        <v>116400</v>
      </c>
      <c r="E31" s="1799">
        <v>24160</v>
      </c>
      <c r="F31" s="1799">
        <v>14180</v>
      </c>
      <c r="G31" s="1803"/>
      <c r="H31" s="1803">
        <v>240</v>
      </c>
      <c r="I31" s="1803">
        <v>6660</v>
      </c>
      <c r="J31" s="1803"/>
      <c r="K31" s="1803"/>
      <c r="L31" s="1792">
        <v>120</v>
      </c>
      <c r="M31" s="1792">
        <v>160</v>
      </c>
      <c r="N31" s="1792"/>
      <c r="O31" s="1792">
        <v>3060</v>
      </c>
      <c r="P31" s="1792">
        <v>100</v>
      </c>
      <c r="Q31" s="1801"/>
    </row>
    <row r="32" spans="1:17" ht="20.100000000000001" customHeight="1">
      <c r="A32" s="1795"/>
      <c r="B32" s="171" t="s">
        <v>246</v>
      </c>
      <c r="C32" s="1798">
        <f t="shared" si="15"/>
        <v>0</v>
      </c>
      <c r="D32" s="1804"/>
      <c r="E32" s="1800"/>
      <c r="F32" s="1800"/>
      <c r="G32" s="1804"/>
      <c r="H32" s="1804"/>
      <c r="I32" s="1804"/>
      <c r="J32" s="1804"/>
      <c r="K32" s="1804"/>
      <c r="L32" s="1793"/>
      <c r="M32" s="1793"/>
      <c r="N32" s="1793"/>
      <c r="O32" s="1793"/>
      <c r="P32" s="1793"/>
      <c r="Q32" s="1802"/>
    </row>
    <row r="33" spans="1:17" ht="20.100000000000001" customHeight="1">
      <c r="A33" s="1795"/>
      <c r="B33" s="171" t="s">
        <v>247</v>
      </c>
      <c r="C33" s="1798">
        <f t="shared" si="15"/>
        <v>0</v>
      </c>
      <c r="D33" s="1804"/>
      <c r="E33" s="1800"/>
      <c r="F33" s="1800"/>
      <c r="G33" s="1804"/>
      <c r="H33" s="1804"/>
      <c r="I33" s="1804"/>
      <c r="J33" s="1804"/>
      <c r="K33" s="1804"/>
      <c r="L33" s="1793"/>
      <c r="M33" s="1793"/>
      <c r="N33" s="1793"/>
      <c r="O33" s="1793"/>
      <c r="P33" s="1793"/>
      <c r="Q33" s="1802"/>
    </row>
    <row r="34" spans="1:17" ht="20.100000000000001" customHeight="1">
      <c r="A34" s="1795"/>
      <c r="B34" s="171" t="s">
        <v>248</v>
      </c>
      <c r="C34" s="1364">
        <f t="shared" si="15"/>
        <v>32900</v>
      </c>
      <c r="D34" s="1403">
        <v>21820</v>
      </c>
      <c r="E34" s="1404">
        <v>5380</v>
      </c>
      <c r="F34" s="1404">
        <v>1120</v>
      </c>
      <c r="G34" s="1403"/>
      <c r="H34" s="1403"/>
      <c r="I34" s="1403">
        <v>3740</v>
      </c>
      <c r="J34" s="1403"/>
      <c r="K34" s="1403"/>
      <c r="L34" s="1385"/>
      <c r="M34" s="1385"/>
      <c r="N34" s="1385"/>
      <c r="O34" s="1385">
        <v>820</v>
      </c>
      <c r="P34" s="1385">
        <v>20</v>
      </c>
      <c r="Q34" s="1386"/>
    </row>
    <row r="35" spans="1:17" ht="20.100000000000001" customHeight="1">
      <c r="A35" s="1795"/>
      <c r="B35" s="171" t="s">
        <v>249</v>
      </c>
      <c r="C35" s="1364">
        <f t="shared" si="15"/>
        <v>13120</v>
      </c>
      <c r="D35" s="1403">
        <v>10800</v>
      </c>
      <c r="E35" s="1404">
        <v>1340</v>
      </c>
      <c r="F35" s="1404">
        <v>540</v>
      </c>
      <c r="G35" s="1403"/>
      <c r="H35" s="1403"/>
      <c r="I35" s="1403">
        <v>60</v>
      </c>
      <c r="J35" s="1403"/>
      <c r="K35" s="1403"/>
      <c r="L35" s="1385"/>
      <c r="M35" s="1385"/>
      <c r="N35" s="1385"/>
      <c r="O35" s="1385">
        <v>380</v>
      </c>
      <c r="P35" s="1385"/>
      <c r="Q35" s="1386"/>
    </row>
    <row r="36" spans="1:17" ht="20.100000000000001" customHeight="1">
      <c r="A36" s="1795"/>
      <c r="B36" s="171" t="s">
        <v>250</v>
      </c>
      <c r="C36" s="1364">
        <f t="shared" si="15"/>
        <v>18580</v>
      </c>
      <c r="D36" s="1403">
        <v>260</v>
      </c>
      <c r="E36" s="1404">
        <v>9660</v>
      </c>
      <c r="F36" s="1404">
        <v>280</v>
      </c>
      <c r="G36" s="1403"/>
      <c r="H36" s="1403"/>
      <c r="I36" s="1403">
        <v>7780</v>
      </c>
      <c r="J36" s="1403"/>
      <c r="K36" s="1403"/>
      <c r="L36" s="1385"/>
      <c r="M36" s="1385"/>
      <c r="N36" s="1385"/>
      <c r="O36" s="1385">
        <v>340</v>
      </c>
      <c r="P36" s="1385">
        <v>260</v>
      </c>
      <c r="Q36" s="1386"/>
    </row>
    <row r="37" spans="1:17" ht="20.100000000000001" customHeight="1">
      <c r="A37" s="1795"/>
      <c r="B37" s="171" t="s">
        <v>251</v>
      </c>
      <c r="C37" s="1364">
        <f t="shared" si="15"/>
        <v>22980</v>
      </c>
      <c r="D37" s="1403">
        <v>15060</v>
      </c>
      <c r="E37" s="1404">
        <v>3860</v>
      </c>
      <c r="F37" s="1404">
        <v>1700</v>
      </c>
      <c r="G37" s="1403"/>
      <c r="H37" s="1403">
        <v>80</v>
      </c>
      <c r="I37" s="1403">
        <v>1680</v>
      </c>
      <c r="J37" s="1403"/>
      <c r="K37" s="1403"/>
      <c r="L37" s="1385"/>
      <c r="M37" s="1385"/>
      <c r="N37" s="1385"/>
      <c r="O37" s="1385">
        <v>600</v>
      </c>
      <c r="P37" s="1385"/>
      <c r="Q37" s="1386"/>
    </row>
    <row r="38" spans="1:17" ht="20.100000000000001" customHeight="1" thickBot="1">
      <c r="A38" s="1795"/>
      <c r="B38" s="293" t="s">
        <v>252</v>
      </c>
      <c r="C38" s="1388">
        <f t="shared" si="15"/>
        <v>5380</v>
      </c>
      <c r="D38" s="1405">
        <v>1720</v>
      </c>
      <c r="E38" s="1406">
        <v>540</v>
      </c>
      <c r="F38" s="1406">
        <v>40</v>
      </c>
      <c r="G38" s="1405"/>
      <c r="H38" s="1405"/>
      <c r="I38" s="1405">
        <v>2780</v>
      </c>
      <c r="J38" s="1405"/>
      <c r="K38" s="1405"/>
      <c r="L38" s="1389">
        <v>80</v>
      </c>
      <c r="M38" s="1389"/>
      <c r="N38" s="1389"/>
      <c r="O38" s="1389">
        <v>160</v>
      </c>
      <c r="P38" s="1389">
        <v>60</v>
      </c>
      <c r="Q38" s="1390"/>
    </row>
    <row r="39" spans="1:17" ht="20.100000000000001" customHeight="1" thickTop="1" thickBot="1">
      <c r="A39" s="1796"/>
      <c r="B39" s="294" t="s">
        <v>600</v>
      </c>
      <c r="C39" s="1407">
        <f>SUM(C31:C38)</f>
        <v>258040</v>
      </c>
      <c r="D39" s="1407">
        <f t="shared" ref="D39:Q39" si="16">SUM(D31:D38)</f>
        <v>166060</v>
      </c>
      <c r="E39" s="1407">
        <f t="shared" si="16"/>
        <v>44940</v>
      </c>
      <c r="F39" s="1407">
        <f t="shared" si="16"/>
        <v>17860</v>
      </c>
      <c r="G39" s="1407">
        <f t="shared" si="16"/>
        <v>0</v>
      </c>
      <c r="H39" s="1407">
        <f t="shared" si="16"/>
        <v>320</v>
      </c>
      <c r="I39" s="1407">
        <f t="shared" si="16"/>
        <v>22700</v>
      </c>
      <c r="J39" s="1407">
        <f t="shared" si="16"/>
        <v>0</v>
      </c>
      <c r="K39" s="1407">
        <f t="shared" si="16"/>
        <v>0</v>
      </c>
      <c r="L39" s="1407">
        <f t="shared" si="16"/>
        <v>200</v>
      </c>
      <c r="M39" s="1407">
        <f t="shared" si="16"/>
        <v>160</v>
      </c>
      <c r="N39" s="1407">
        <f t="shared" si="16"/>
        <v>0</v>
      </c>
      <c r="O39" s="1407">
        <f t="shared" si="16"/>
        <v>5360</v>
      </c>
      <c r="P39" s="1407">
        <f t="shared" si="16"/>
        <v>440</v>
      </c>
      <c r="Q39" s="1408">
        <f t="shared" si="16"/>
        <v>0</v>
      </c>
    </row>
    <row r="40" spans="1:17" ht="18.75" customHeight="1">
      <c r="A40" s="1787" t="s">
        <v>413</v>
      </c>
      <c r="B40" s="271" t="s">
        <v>332</v>
      </c>
      <c r="C40" s="1382">
        <f t="shared" ref="C40:C48" si="17">SUM(D40:Q40)</f>
        <v>116560</v>
      </c>
      <c r="D40" s="1368">
        <v>79220</v>
      </c>
      <c r="E40" s="1382">
        <v>27640</v>
      </c>
      <c r="F40" s="1382">
        <v>4960</v>
      </c>
      <c r="G40" s="1368"/>
      <c r="H40" s="1368">
        <v>200</v>
      </c>
      <c r="I40" s="1368">
        <v>1080</v>
      </c>
      <c r="J40" s="1368"/>
      <c r="K40" s="1368"/>
      <c r="L40" s="1383">
        <v>240</v>
      </c>
      <c r="M40" s="1383">
        <v>160</v>
      </c>
      <c r="N40" s="1383"/>
      <c r="O40" s="1383">
        <v>2600</v>
      </c>
      <c r="P40" s="1383">
        <v>460</v>
      </c>
      <c r="Q40" s="1384"/>
    </row>
    <row r="41" spans="1:17" ht="20.25" customHeight="1">
      <c r="A41" s="1788"/>
      <c r="B41" s="177" t="s">
        <v>333</v>
      </c>
      <c r="C41" s="1364">
        <f t="shared" si="17"/>
        <v>23460</v>
      </c>
      <c r="D41" s="1126">
        <v>5400</v>
      </c>
      <c r="E41" s="1364">
        <v>16400</v>
      </c>
      <c r="F41" s="1364">
        <v>40</v>
      </c>
      <c r="G41" s="1126"/>
      <c r="H41" s="1126">
        <v>160</v>
      </c>
      <c r="I41" s="1126">
        <v>440</v>
      </c>
      <c r="J41" s="1126"/>
      <c r="K41" s="1126"/>
      <c r="L41" s="1385"/>
      <c r="M41" s="1385"/>
      <c r="N41" s="1385"/>
      <c r="O41" s="1385">
        <v>1000</v>
      </c>
      <c r="P41" s="1385">
        <v>20</v>
      </c>
      <c r="Q41" s="1386"/>
    </row>
    <row r="42" spans="1:17" ht="20.100000000000001" customHeight="1">
      <c r="A42" s="1788"/>
      <c r="B42" s="171" t="s">
        <v>269</v>
      </c>
      <c r="C42" s="1364">
        <f t="shared" si="17"/>
        <v>17420</v>
      </c>
      <c r="D42" s="1126">
        <v>12940</v>
      </c>
      <c r="E42" s="1364">
        <v>3980</v>
      </c>
      <c r="F42" s="1364">
        <v>60</v>
      </c>
      <c r="G42" s="1126"/>
      <c r="H42" s="1126"/>
      <c r="I42" s="1126">
        <v>300</v>
      </c>
      <c r="J42" s="1126"/>
      <c r="K42" s="1126"/>
      <c r="L42" s="1385"/>
      <c r="M42" s="1385"/>
      <c r="N42" s="1385"/>
      <c r="O42" s="1385">
        <v>140</v>
      </c>
      <c r="P42" s="1385"/>
      <c r="Q42" s="1386"/>
    </row>
    <row r="43" spans="1:17" ht="20.100000000000001" customHeight="1">
      <c r="A43" s="1788"/>
      <c r="B43" s="171" t="s">
        <v>270</v>
      </c>
      <c r="C43" s="1364">
        <f t="shared" si="17"/>
        <v>15720</v>
      </c>
      <c r="D43" s="1126">
        <v>13200</v>
      </c>
      <c r="E43" s="1364">
        <v>2340</v>
      </c>
      <c r="F43" s="1364"/>
      <c r="G43" s="1126"/>
      <c r="H43" s="1126"/>
      <c r="I43" s="1126"/>
      <c r="J43" s="1126"/>
      <c r="K43" s="1126"/>
      <c r="L43" s="1385"/>
      <c r="M43" s="1385"/>
      <c r="N43" s="1385"/>
      <c r="O43" s="1385">
        <v>180</v>
      </c>
      <c r="P43" s="1385"/>
      <c r="Q43" s="1386"/>
    </row>
    <row r="44" spans="1:17" ht="20.100000000000001" customHeight="1">
      <c r="A44" s="1788"/>
      <c r="B44" s="171" t="s">
        <v>271</v>
      </c>
      <c r="C44" s="1364">
        <f t="shared" si="17"/>
        <v>34300</v>
      </c>
      <c r="D44" s="1126">
        <v>26800</v>
      </c>
      <c r="E44" s="1364">
        <v>5080</v>
      </c>
      <c r="F44" s="1364">
        <v>1640</v>
      </c>
      <c r="G44" s="1126"/>
      <c r="H44" s="1126"/>
      <c r="I44" s="1126">
        <v>80</v>
      </c>
      <c r="J44" s="1126"/>
      <c r="K44" s="1126"/>
      <c r="L44" s="1385"/>
      <c r="M44" s="1385"/>
      <c r="N44" s="1385"/>
      <c r="O44" s="1385">
        <v>700</v>
      </c>
      <c r="P44" s="1385"/>
      <c r="Q44" s="1386"/>
    </row>
    <row r="45" spans="1:17" ht="20.100000000000001" customHeight="1">
      <c r="A45" s="1788"/>
      <c r="B45" s="171" t="s">
        <v>309</v>
      </c>
      <c r="C45" s="1364">
        <f t="shared" si="17"/>
        <v>23960</v>
      </c>
      <c r="D45" s="1126">
        <v>19080</v>
      </c>
      <c r="E45" s="1364">
        <v>940</v>
      </c>
      <c r="F45" s="1364">
        <v>3160</v>
      </c>
      <c r="G45" s="1126"/>
      <c r="H45" s="1126">
        <v>40</v>
      </c>
      <c r="I45" s="1126">
        <v>80</v>
      </c>
      <c r="J45" s="1126"/>
      <c r="K45" s="1126"/>
      <c r="L45" s="1126"/>
      <c r="M45" s="1385">
        <v>20</v>
      </c>
      <c r="N45" s="1385"/>
      <c r="O45" s="1385">
        <v>640</v>
      </c>
      <c r="P45" s="1385"/>
      <c r="Q45" s="1386"/>
    </row>
    <row r="46" spans="1:17" ht="20.100000000000001" customHeight="1">
      <c r="A46" s="1788"/>
      <c r="B46" s="171" t="s">
        <v>334</v>
      </c>
      <c r="C46" s="1364">
        <f t="shared" si="17"/>
        <v>5840</v>
      </c>
      <c r="D46" s="1126">
        <v>4820</v>
      </c>
      <c r="E46" s="1364">
        <v>400</v>
      </c>
      <c r="F46" s="1364">
        <v>140</v>
      </c>
      <c r="G46" s="1126"/>
      <c r="H46" s="1126"/>
      <c r="I46" s="1126">
        <v>300</v>
      </c>
      <c r="J46" s="1126"/>
      <c r="K46" s="1126"/>
      <c r="L46" s="1385"/>
      <c r="M46" s="1385"/>
      <c r="N46" s="1385"/>
      <c r="O46" s="1385">
        <v>160</v>
      </c>
      <c r="P46" s="1385">
        <v>20</v>
      </c>
      <c r="Q46" s="1386"/>
    </row>
    <row r="47" spans="1:17" ht="20.100000000000001" customHeight="1">
      <c r="A47" s="1788"/>
      <c r="B47" s="171" t="s">
        <v>335</v>
      </c>
      <c r="C47" s="1364">
        <f t="shared" si="17"/>
        <v>16680</v>
      </c>
      <c r="D47" s="1126">
        <v>12000</v>
      </c>
      <c r="E47" s="1364">
        <v>2060</v>
      </c>
      <c r="F47" s="1364">
        <v>300</v>
      </c>
      <c r="G47" s="1126"/>
      <c r="H47" s="1126">
        <v>40</v>
      </c>
      <c r="I47" s="1126">
        <v>1360</v>
      </c>
      <c r="J47" s="1126">
        <v>20</v>
      </c>
      <c r="K47" s="1126"/>
      <c r="L47" s="1385"/>
      <c r="M47" s="1385">
        <v>20</v>
      </c>
      <c r="N47" s="1385"/>
      <c r="O47" s="1385">
        <v>760</v>
      </c>
      <c r="P47" s="1385">
        <v>120</v>
      </c>
      <c r="Q47" s="1386"/>
    </row>
    <row r="48" spans="1:17" ht="20.100000000000001" customHeight="1" thickBot="1">
      <c r="A48" s="1788"/>
      <c r="B48" s="291" t="s">
        <v>336</v>
      </c>
      <c r="C48" s="1388">
        <f t="shared" si="17"/>
        <v>8960</v>
      </c>
      <c r="D48" s="1377">
        <v>2300</v>
      </c>
      <c r="E48" s="1366">
        <v>2580</v>
      </c>
      <c r="F48" s="1366">
        <v>600</v>
      </c>
      <c r="G48" s="1377"/>
      <c r="H48" s="1377"/>
      <c r="I48" s="1377">
        <v>3020</v>
      </c>
      <c r="J48" s="1377"/>
      <c r="K48" s="1377"/>
      <c r="L48" s="1378"/>
      <c r="M48" s="1378"/>
      <c r="N48" s="1378"/>
      <c r="O48" s="1378">
        <v>440</v>
      </c>
      <c r="P48" s="1378">
        <v>20</v>
      </c>
      <c r="Q48" s="1393"/>
    </row>
    <row r="49" spans="1:17" ht="20.100000000000001" customHeight="1" thickTop="1" thickBot="1">
      <c r="A49" s="1789"/>
      <c r="B49" s="295" t="s">
        <v>600</v>
      </c>
      <c r="C49" s="1391">
        <f>SUM(C40:C48)</f>
        <v>262900</v>
      </c>
      <c r="D49" s="1391">
        <f t="shared" ref="D49:Q49" si="18">SUM(D40:D48)</f>
        <v>175760</v>
      </c>
      <c r="E49" s="1391">
        <f t="shared" si="18"/>
        <v>61420</v>
      </c>
      <c r="F49" s="1391">
        <f t="shared" si="18"/>
        <v>10900</v>
      </c>
      <c r="G49" s="1391">
        <f t="shared" si="18"/>
        <v>0</v>
      </c>
      <c r="H49" s="1391">
        <f t="shared" si="18"/>
        <v>440</v>
      </c>
      <c r="I49" s="1391">
        <f t="shared" si="18"/>
        <v>6660</v>
      </c>
      <c r="J49" s="1391">
        <f t="shared" si="18"/>
        <v>20</v>
      </c>
      <c r="K49" s="1391">
        <f t="shared" si="18"/>
        <v>0</v>
      </c>
      <c r="L49" s="1391">
        <f t="shared" si="18"/>
        <v>240</v>
      </c>
      <c r="M49" s="1391">
        <f t="shared" si="18"/>
        <v>200</v>
      </c>
      <c r="N49" s="1391">
        <f t="shared" si="18"/>
        <v>0</v>
      </c>
      <c r="O49" s="1391">
        <f t="shared" si="18"/>
        <v>6620</v>
      </c>
      <c r="P49" s="1391">
        <f t="shared" si="18"/>
        <v>640</v>
      </c>
      <c r="Q49" s="1392">
        <f t="shared" si="18"/>
        <v>0</v>
      </c>
    </row>
    <row r="50" spans="1:17" ht="20.100000000000001" customHeight="1">
      <c r="A50" s="1787" t="s">
        <v>414</v>
      </c>
      <c r="B50" s="271" t="s">
        <v>337</v>
      </c>
      <c r="C50" s="1805">
        <f>SUM(D50:Q50)</f>
        <v>147000</v>
      </c>
      <c r="D50" s="1774">
        <v>92700</v>
      </c>
      <c r="E50" s="1805">
        <v>32340</v>
      </c>
      <c r="F50" s="1805">
        <v>4400</v>
      </c>
      <c r="G50" s="1774"/>
      <c r="H50" s="1774">
        <v>10320</v>
      </c>
      <c r="I50" s="1774">
        <v>1540</v>
      </c>
      <c r="J50" s="1774">
        <v>960</v>
      </c>
      <c r="K50" s="1774"/>
      <c r="L50" s="1772">
        <v>720</v>
      </c>
      <c r="M50" s="1772">
        <v>1160</v>
      </c>
      <c r="N50" s="1772"/>
      <c r="O50" s="1772">
        <v>1760</v>
      </c>
      <c r="P50" s="1772">
        <v>1100</v>
      </c>
      <c r="Q50" s="1384"/>
    </row>
    <row r="51" spans="1:17" ht="20.100000000000001" customHeight="1">
      <c r="A51" s="1788"/>
      <c r="B51" s="171" t="s">
        <v>310</v>
      </c>
      <c r="C51" s="1806"/>
      <c r="D51" s="1775"/>
      <c r="E51" s="1806"/>
      <c r="F51" s="1806"/>
      <c r="G51" s="1775"/>
      <c r="H51" s="1775"/>
      <c r="I51" s="1775"/>
      <c r="J51" s="1775"/>
      <c r="K51" s="1775"/>
      <c r="L51" s="1773"/>
      <c r="M51" s="1773"/>
      <c r="N51" s="1773"/>
      <c r="O51" s="1773"/>
      <c r="P51" s="1773"/>
      <c r="Q51" s="1386"/>
    </row>
    <row r="52" spans="1:17" ht="20.100000000000001" customHeight="1" thickBot="1">
      <c r="A52" s="1788"/>
      <c r="B52" s="293" t="s">
        <v>260</v>
      </c>
      <c r="C52" s="1388">
        <f>SUM(D52:Q52)</f>
        <v>77680</v>
      </c>
      <c r="D52" s="1387">
        <v>3920</v>
      </c>
      <c r="E52" s="1388">
        <v>52480</v>
      </c>
      <c r="F52" s="1388">
        <v>2760</v>
      </c>
      <c r="G52" s="1387"/>
      <c r="H52" s="1387">
        <v>5760</v>
      </c>
      <c r="I52" s="1387">
        <v>500</v>
      </c>
      <c r="J52" s="1387">
        <v>1340</v>
      </c>
      <c r="K52" s="1387"/>
      <c r="L52" s="1389">
        <v>60</v>
      </c>
      <c r="M52" s="1389"/>
      <c r="N52" s="1389"/>
      <c r="O52" s="1389">
        <v>820</v>
      </c>
      <c r="P52" s="1389">
        <v>10040</v>
      </c>
      <c r="Q52" s="1390"/>
    </row>
    <row r="53" spans="1:17" ht="20.100000000000001" customHeight="1" thickTop="1" thickBot="1">
      <c r="A53" s="1789"/>
      <c r="B53" s="294" t="s">
        <v>600</v>
      </c>
      <c r="C53" s="1407">
        <f>SUM(C50:C52)</f>
        <v>224680</v>
      </c>
      <c r="D53" s="1407">
        <f t="shared" ref="D53:Q53" si="19">SUM(D50:D52)</f>
        <v>96620</v>
      </c>
      <c r="E53" s="1407">
        <f t="shared" si="19"/>
        <v>84820</v>
      </c>
      <c r="F53" s="1407">
        <f t="shared" si="19"/>
        <v>7160</v>
      </c>
      <c r="G53" s="1407">
        <f t="shared" si="19"/>
        <v>0</v>
      </c>
      <c r="H53" s="1407">
        <f t="shared" si="19"/>
        <v>16080</v>
      </c>
      <c r="I53" s="1407">
        <f t="shared" si="19"/>
        <v>2040</v>
      </c>
      <c r="J53" s="1407">
        <f t="shared" si="19"/>
        <v>2300</v>
      </c>
      <c r="K53" s="1407">
        <f t="shared" si="19"/>
        <v>0</v>
      </c>
      <c r="L53" s="1407">
        <f t="shared" si="19"/>
        <v>780</v>
      </c>
      <c r="M53" s="1407">
        <f t="shared" si="19"/>
        <v>1160</v>
      </c>
      <c r="N53" s="1407">
        <f t="shared" si="19"/>
        <v>0</v>
      </c>
      <c r="O53" s="1407">
        <f t="shared" si="19"/>
        <v>2580</v>
      </c>
      <c r="P53" s="1407">
        <f t="shared" si="19"/>
        <v>11140</v>
      </c>
      <c r="Q53" s="1408">
        <f t="shared" si="19"/>
        <v>0</v>
      </c>
    </row>
    <row r="54" spans="1:17" ht="19.5" customHeight="1">
      <c r="A54" s="1807" t="s">
        <v>446</v>
      </c>
      <c r="B54" s="271" t="s">
        <v>261</v>
      </c>
      <c r="C54" s="1382">
        <f>SUM(D54:Q54)</f>
        <v>149660</v>
      </c>
      <c r="D54" s="1368">
        <v>114840</v>
      </c>
      <c r="E54" s="1382">
        <v>23080</v>
      </c>
      <c r="F54" s="1382">
        <v>4220</v>
      </c>
      <c r="G54" s="1368"/>
      <c r="H54" s="1368">
        <v>360</v>
      </c>
      <c r="I54" s="1368">
        <v>1320</v>
      </c>
      <c r="J54" s="1368">
        <v>20</v>
      </c>
      <c r="K54" s="1368"/>
      <c r="L54" s="1383">
        <v>680</v>
      </c>
      <c r="M54" s="1383">
        <v>2340</v>
      </c>
      <c r="N54" s="1383">
        <v>260</v>
      </c>
      <c r="O54" s="1383">
        <v>2540</v>
      </c>
      <c r="P54" s="1383"/>
      <c r="Q54" s="1384"/>
    </row>
    <row r="55" spans="1:17" ht="20.100000000000001" customHeight="1">
      <c r="A55" s="1808"/>
      <c r="B55" s="177" t="s">
        <v>339</v>
      </c>
      <c r="C55" s="1364">
        <f>SUM(D55:Q55)</f>
        <v>0</v>
      </c>
      <c r="D55" s="1126"/>
      <c r="E55" s="1364"/>
      <c r="F55" s="1364"/>
      <c r="G55" s="1126"/>
      <c r="H55" s="1126"/>
      <c r="I55" s="1126"/>
      <c r="J55" s="1126"/>
      <c r="K55" s="1126"/>
      <c r="L55" s="1385"/>
      <c r="M55" s="1385"/>
      <c r="N55" s="1385"/>
      <c r="O55" s="1385"/>
      <c r="P55" s="1385"/>
      <c r="Q55" s="1386"/>
    </row>
    <row r="56" spans="1:17" ht="20.100000000000001" customHeight="1" thickBot="1">
      <c r="A56" s="1808"/>
      <c r="B56" s="291" t="s">
        <v>340</v>
      </c>
      <c r="C56" s="1409">
        <f>SUM(D56:Q56)</f>
        <v>16880</v>
      </c>
      <c r="D56" s="1377">
        <v>13600</v>
      </c>
      <c r="E56" s="1366">
        <v>2200</v>
      </c>
      <c r="F56" s="1366">
        <v>240</v>
      </c>
      <c r="G56" s="1377"/>
      <c r="H56" s="1377"/>
      <c r="I56" s="1377"/>
      <c r="J56" s="1377"/>
      <c r="K56" s="1377"/>
      <c r="L56" s="1378">
        <v>140</v>
      </c>
      <c r="M56" s="1378">
        <v>340</v>
      </c>
      <c r="N56" s="1378"/>
      <c r="O56" s="1378">
        <v>360</v>
      </c>
      <c r="P56" s="1378"/>
      <c r="Q56" s="1393"/>
    </row>
    <row r="57" spans="1:17" ht="20.100000000000001" customHeight="1" thickTop="1" thickBot="1">
      <c r="A57" s="1809"/>
      <c r="B57" s="295" t="s">
        <v>600</v>
      </c>
      <c r="C57" s="1391">
        <f>SUM(C54:C56)</f>
        <v>166540</v>
      </c>
      <c r="D57" s="1391">
        <f t="shared" ref="D57:Q57" si="20">SUM(D54:D56)</f>
        <v>128440</v>
      </c>
      <c r="E57" s="1391">
        <f t="shared" si="20"/>
        <v>25280</v>
      </c>
      <c r="F57" s="1391">
        <f t="shared" si="20"/>
        <v>4460</v>
      </c>
      <c r="G57" s="1391">
        <f t="shared" si="20"/>
        <v>0</v>
      </c>
      <c r="H57" s="1391">
        <f t="shared" si="20"/>
        <v>360</v>
      </c>
      <c r="I57" s="1391">
        <f t="shared" si="20"/>
        <v>1320</v>
      </c>
      <c r="J57" s="1391">
        <f t="shared" si="20"/>
        <v>20</v>
      </c>
      <c r="K57" s="1391">
        <f t="shared" si="20"/>
        <v>0</v>
      </c>
      <c r="L57" s="1391">
        <f t="shared" si="20"/>
        <v>820</v>
      </c>
      <c r="M57" s="1391">
        <f t="shared" si="20"/>
        <v>2680</v>
      </c>
      <c r="N57" s="1391">
        <f t="shared" si="20"/>
        <v>260</v>
      </c>
      <c r="O57" s="1391">
        <f t="shared" si="20"/>
        <v>2900</v>
      </c>
      <c r="P57" s="1391">
        <f t="shared" si="20"/>
        <v>0</v>
      </c>
      <c r="Q57" s="1392">
        <f t="shared" si="20"/>
        <v>0</v>
      </c>
    </row>
    <row r="58" spans="1:17" ht="20.100000000000001" customHeight="1">
      <c r="A58" s="1787" t="s">
        <v>444</v>
      </c>
      <c r="B58" s="271" t="s">
        <v>272</v>
      </c>
      <c r="C58" s="1382">
        <f t="shared" ref="C58:C64" si="21">SUM(D58:Q58)</f>
        <v>77320</v>
      </c>
      <c r="D58" s="1368">
        <v>57860</v>
      </c>
      <c r="E58" s="1382">
        <v>7620</v>
      </c>
      <c r="F58" s="1382">
        <v>7360</v>
      </c>
      <c r="G58" s="1368"/>
      <c r="H58" s="1368">
        <v>140</v>
      </c>
      <c r="I58" s="1368">
        <v>300</v>
      </c>
      <c r="J58" s="1368">
        <v>20</v>
      </c>
      <c r="K58" s="1368">
        <v>960</v>
      </c>
      <c r="L58" s="1383">
        <v>520</v>
      </c>
      <c r="M58" s="1383">
        <v>1940</v>
      </c>
      <c r="N58" s="1383"/>
      <c r="O58" s="1383">
        <v>600</v>
      </c>
      <c r="P58" s="1383"/>
      <c r="Q58" s="1384"/>
    </row>
    <row r="59" spans="1:17" ht="20.100000000000001" customHeight="1">
      <c r="A59" s="1788"/>
      <c r="B59" s="171" t="s">
        <v>273</v>
      </c>
      <c r="C59" s="1364">
        <f t="shared" si="21"/>
        <v>20320</v>
      </c>
      <c r="D59" s="1126">
        <v>18120</v>
      </c>
      <c r="E59" s="1364">
        <v>2000</v>
      </c>
      <c r="F59" s="1364"/>
      <c r="G59" s="1126"/>
      <c r="H59" s="1126"/>
      <c r="I59" s="1126"/>
      <c r="J59" s="1126"/>
      <c r="K59" s="1126"/>
      <c r="L59" s="1385"/>
      <c r="M59" s="1385"/>
      <c r="N59" s="1385"/>
      <c r="O59" s="1385">
        <v>200</v>
      </c>
      <c r="P59" s="1385"/>
      <c r="Q59" s="1386"/>
    </row>
    <row r="60" spans="1:17" ht="20.100000000000001" customHeight="1">
      <c r="A60" s="1788"/>
      <c r="B60" s="171" t="s">
        <v>341</v>
      </c>
      <c r="C60" s="1364">
        <f t="shared" si="21"/>
        <v>7840</v>
      </c>
      <c r="D60" s="1126">
        <v>5540</v>
      </c>
      <c r="E60" s="1364">
        <v>1620</v>
      </c>
      <c r="F60" s="1364">
        <v>200</v>
      </c>
      <c r="G60" s="1126"/>
      <c r="H60" s="1126">
        <v>140</v>
      </c>
      <c r="I60" s="1126"/>
      <c r="J60" s="1126"/>
      <c r="K60" s="1126">
        <v>20</v>
      </c>
      <c r="L60" s="1385"/>
      <c r="M60" s="1385"/>
      <c r="N60" s="1385"/>
      <c r="O60" s="1385">
        <v>320</v>
      </c>
      <c r="P60" s="1385"/>
      <c r="Q60" s="1386"/>
    </row>
    <row r="61" spans="1:17" ht="20.100000000000001" customHeight="1">
      <c r="A61" s="1788"/>
      <c r="B61" s="177" t="s">
        <v>342</v>
      </c>
      <c r="C61" s="1364">
        <f t="shared" si="21"/>
        <v>540</v>
      </c>
      <c r="D61" s="1126">
        <v>280</v>
      </c>
      <c r="E61" s="1364">
        <v>220</v>
      </c>
      <c r="F61" s="1364"/>
      <c r="G61" s="1126"/>
      <c r="H61" s="1126"/>
      <c r="I61" s="1126"/>
      <c r="J61" s="1126"/>
      <c r="K61" s="1126"/>
      <c r="L61" s="1385"/>
      <c r="M61" s="1385"/>
      <c r="N61" s="1385"/>
      <c r="O61" s="1385">
        <v>20</v>
      </c>
      <c r="P61" s="1385">
        <v>20</v>
      </c>
      <c r="Q61" s="1386"/>
    </row>
    <row r="62" spans="1:17" ht="20.100000000000001" customHeight="1">
      <c r="A62" s="1788"/>
      <c r="B62" s="177" t="s">
        <v>343</v>
      </c>
      <c r="C62" s="1364">
        <f t="shared" si="21"/>
        <v>2760</v>
      </c>
      <c r="D62" s="1126">
        <v>1700</v>
      </c>
      <c r="E62" s="1364">
        <v>700</v>
      </c>
      <c r="F62" s="1364">
        <v>20</v>
      </c>
      <c r="G62" s="1126"/>
      <c r="H62" s="1126">
        <v>20</v>
      </c>
      <c r="I62" s="1126">
        <v>80</v>
      </c>
      <c r="J62" s="1126"/>
      <c r="K62" s="1126"/>
      <c r="L62" s="1385">
        <v>40</v>
      </c>
      <c r="M62" s="1385"/>
      <c r="N62" s="1385"/>
      <c r="O62" s="1385">
        <v>200</v>
      </c>
      <c r="P62" s="1385"/>
      <c r="Q62" s="1386"/>
    </row>
    <row r="63" spans="1:17" ht="20.100000000000001" customHeight="1">
      <c r="A63" s="1788"/>
      <c r="B63" s="177" t="s">
        <v>344</v>
      </c>
      <c r="C63" s="1364">
        <f t="shared" si="21"/>
        <v>5360</v>
      </c>
      <c r="D63" s="1126">
        <v>120</v>
      </c>
      <c r="E63" s="1364">
        <v>4740</v>
      </c>
      <c r="F63" s="1364"/>
      <c r="G63" s="1126"/>
      <c r="H63" s="1126">
        <v>220</v>
      </c>
      <c r="I63" s="1126"/>
      <c r="J63" s="1126">
        <v>60</v>
      </c>
      <c r="K63" s="1126"/>
      <c r="L63" s="1385"/>
      <c r="M63" s="1385"/>
      <c r="N63" s="1385"/>
      <c r="O63" s="1385">
        <v>160</v>
      </c>
      <c r="P63" s="1385">
        <v>60</v>
      </c>
      <c r="Q63" s="1386"/>
    </row>
    <row r="64" spans="1:17" ht="20.100000000000001" customHeight="1" thickBot="1">
      <c r="A64" s="1788"/>
      <c r="B64" s="298" t="s">
        <v>253</v>
      </c>
      <c r="C64" s="1388">
        <f t="shared" si="21"/>
        <v>97940</v>
      </c>
      <c r="D64" s="1387">
        <v>74860</v>
      </c>
      <c r="E64" s="1388">
        <v>17780</v>
      </c>
      <c r="F64" s="1388">
        <v>1680</v>
      </c>
      <c r="G64" s="1387"/>
      <c r="H64" s="1387">
        <v>1020</v>
      </c>
      <c r="I64" s="1387">
        <v>100</v>
      </c>
      <c r="J64" s="1387">
        <v>160</v>
      </c>
      <c r="K64" s="1387"/>
      <c r="L64" s="1389"/>
      <c r="M64" s="1389">
        <v>420</v>
      </c>
      <c r="N64" s="1389"/>
      <c r="O64" s="1389">
        <v>1620</v>
      </c>
      <c r="P64" s="1389">
        <v>300</v>
      </c>
      <c r="Q64" s="1390"/>
    </row>
    <row r="65" spans="1:17" ht="20.100000000000001" customHeight="1" thickTop="1" thickBot="1">
      <c r="A65" s="1789"/>
      <c r="B65" s="294" t="s">
        <v>600</v>
      </c>
      <c r="C65" s="1407">
        <f>SUM(C58:C64)</f>
        <v>212080</v>
      </c>
      <c r="D65" s="1407">
        <f t="shared" ref="D65:Q65" si="22">SUM(D58:D64)</f>
        <v>158480</v>
      </c>
      <c r="E65" s="1407">
        <f t="shared" si="22"/>
        <v>34680</v>
      </c>
      <c r="F65" s="1407">
        <f t="shared" si="22"/>
        <v>9260</v>
      </c>
      <c r="G65" s="1407">
        <f t="shared" si="22"/>
        <v>0</v>
      </c>
      <c r="H65" s="1407">
        <f t="shared" si="22"/>
        <v>1540</v>
      </c>
      <c r="I65" s="1407">
        <f t="shared" si="22"/>
        <v>480</v>
      </c>
      <c r="J65" s="1407">
        <f t="shared" si="22"/>
        <v>240</v>
      </c>
      <c r="K65" s="1407">
        <f t="shared" si="22"/>
        <v>980</v>
      </c>
      <c r="L65" s="1407">
        <f t="shared" si="22"/>
        <v>560</v>
      </c>
      <c r="M65" s="1407">
        <f t="shared" si="22"/>
        <v>2360</v>
      </c>
      <c r="N65" s="1407">
        <f t="shared" si="22"/>
        <v>0</v>
      </c>
      <c r="O65" s="1407">
        <f t="shared" si="22"/>
        <v>3120</v>
      </c>
      <c r="P65" s="1407">
        <f t="shared" si="22"/>
        <v>380</v>
      </c>
      <c r="Q65" s="1408">
        <f t="shared" si="22"/>
        <v>0</v>
      </c>
    </row>
    <row r="66" spans="1:17" ht="20.100000000000001" customHeight="1">
      <c r="A66" s="1787" t="s">
        <v>447</v>
      </c>
      <c r="B66" s="271" t="s">
        <v>311</v>
      </c>
      <c r="C66" s="1382">
        <f>SUM(D66:Q66)</f>
        <v>13880</v>
      </c>
      <c r="D66" s="1368">
        <v>1700</v>
      </c>
      <c r="E66" s="1382">
        <v>8980</v>
      </c>
      <c r="F66" s="1382"/>
      <c r="G66" s="1368"/>
      <c r="H66" s="1368">
        <v>1260</v>
      </c>
      <c r="I66" s="1368"/>
      <c r="J66" s="1368"/>
      <c r="K66" s="1368">
        <v>40</v>
      </c>
      <c r="L66" s="1383">
        <v>280</v>
      </c>
      <c r="M66" s="1383"/>
      <c r="N66" s="1383"/>
      <c r="O66" s="1383">
        <v>720</v>
      </c>
      <c r="P66" s="1383">
        <v>900</v>
      </c>
      <c r="Q66" s="1384"/>
    </row>
    <row r="67" spans="1:17" ht="20.100000000000001" customHeight="1">
      <c r="A67" s="1788"/>
      <c r="B67" s="171" t="s">
        <v>345</v>
      </c>
      <c r="C67" s="1364">
        <f>SUM(D67:Q67)</f>
        <v>10820</v>
      </c>
      <c r="D67" s="1126">
        <v>6060</v>
      </c>
      <c r="E67" s="1364">
        <v>3100</v>
      </c>
      <c r="F67" s="1364">
        <v>200</v>
      </c>
      <c r="G67" s="1126"/>
      <c r="H67" s="1126">
        <v>100</v>
      </c>
      <c r="I67" s="1126"/>
      <c r="J67" s="1126"/>
      <c r="K67" s="1126"/>
      <c r="L67" s="1385">
        <v>340</v>
      </c>
      <c r="M67" s="1385">
        <v>280</v>
      </c>
      <c r="N67" s="1385"/>
      <c r="O67" s="1385">
        <v>660</v>
      </c>
      <c r="P67" s="1385">
        <v>80</v>
      </c>
      <c r="Q67" s="1386"/>
    </row>
    <row r="68" spans="1:17" ht="20.100000000000001" customHeight="1" thickBot="1">
      <c r="A68" s="1788"/>
      <c r="B68" s="299" t="s">
        <v>254</v>
      </c>
      <c r="C68" s="1366">
        <f>SUM(D68:Q68)</f>
        <v>27120</v>
      </c>
      <c r="D68" s="1377">
        <v>4700</v>
      </c>
      <c r="E68" s="1366">
        <v>16140</v>
      </c>
      <c r="F68" s="1366"/>
      <c r="G68" s="1377"/>
      <c r="H68" s="1377">
        <v>2580</v>
      </c>
      <c r="I68" s="1377">
        <v>240</v>
      </c>
      <c r="J68" s="1377"/>
      <c r="K68" s="1377">
        <v>920</v>
      </c>
      <c r="L68" s="1378">
        <v>1380</v>
      </c>
      <c r="M68" s="1378">
        <v>40</v>
      </c>
      <c r="N68" s="1378"/>
      <c r="O68" s="1378">
        <v>760</v>
      </c>
      <c r="P68" s="1378">
        <v>360</v>
      </c>
      <c r="Q68" s="1393"/>
    </row>
    <row r="69" spans="1:17" ht="20.100000000000001" customHeight="1" thickTop="1" thickBot="1">
      <c r="A69" s="1789"/>
      <c r="B69" s="295" t="s">
        <v>724</v>
      </c>
      <c r="C69" s="1391">
        <f>SUM(C66:C68)</f>
        <v>51820</v>
      </c>
      <c r="D69" s="1391">
        <f t="shared" ref="D69:Q69" si="23">SUM(D66:D68)</f>
        <v>12460</v>
      </c>
      <c r="E69" s="1391">
        <f t="shared" si="23"/>
        <v>28220</v>
      </c>
      <c r="F69" s="1391">
        <f t="shared" si="23"/>
        <v>200</v>
      </c>
      <c r="G69" s="1391">
        <f t="shared" si="23"/>
        <v>0</v>
      </c>
      <c r="H69" s="1391">
        <f t="shared" si="23"/>
        <v>3940</v>
      </c>
      <c r="I69" s="1391">
        <f t="shared" si="23"/>
        <v>240</v>
      </c>
      <c r="J69" s="1391">
        <f t="shared" si="23"/>
        <v>0</v>
      </c>
      <c r="K69" s="1391">
        <f t="shared" si="23"/>
        <v>960</v>
      </c>
      <c r="L69" s="1391">
        <f t="shared" si="23"/>
        <v>2000</v>
      </c>
      <c r="M69" s="1391">
        <f t="shared" si="23"/>
        <v>320</v>
      </c>
      <c r="N69" s="1391">
        <f t="shared" si="23"/>
        <v>0</v>
      </c>
      <c r="O69" s="1391">
        <f t="shared" si="23"/>
        <v>2140</v>
      </c>
      <c r="P69" s="1391">
        <f t="shared" si="23"/>
        <v>1340</v>
      </c>
      <c r="Q69" s="1392">
        <f t="shared" si="23"/>
        <v>0</v>
      </c>
    </row>
    <row r="70" spans="1:17" ht="20.100000000000001" customHeight="1">
      <c r="A70" s="1787" t="s">
        <v>415</v>
      </c>
      <c r="B70" s="270" t="s">
        <v>346</v>
      </c>
      <c r="C70" s="1382">
        <f>SUM(D70:Q70)</f>
        <v>50280</v>
      </c>
      <c r="D70" s="1368">
        <v>25400</v>
      </c>
      <c r="E70" s="1382">
        <v>10160</v>
      </c>
      <c r="F70" s="1382">
        <v>13180</v>
      </c>
      <c r="G70" s="1368"/>
      <c r="H70" s="1368">
        <v>220</v>
      </c>
      <c r="I70" s="1368"/>
      <c r="J70" s="1368"/>
      <c r="K70" s="1368"/>
      <c r="L70" s="1383">
        <v>60</v>
      </c>
      <c r="M70" s="1383"/>
      <c r="N70" s="1383"/>
      <c r="O70" s="1383">
        <v>1200</v>
      </c>
      <c r="P70" s="1383">
        <v>60</v>
      </c>
      <c r="Q70" s="1384"/>
    </row>
    <row r="71" spans="1:17" ht="20.100000000000001" customHeight="1">
      <c r="A71" s="1788"/>
      <c r="B71" s="177" t="s">
        <v>255</v>
      </c>
      <c r="C71" s="1364">
        <f>SUM(D71:Q71)</f>
        <v>39980</v>
      </c>
      <c r="D71" s="1126">
        <v>4840</v>
      </c>
      <c r="E71" s="1364">
        <v>2820</v>
      </c>
      <c r="F71" s="1364">
        <v>31780</v>
      </c>
      <c r="G71" s="1126"/>
      <c r="H71" s="1126"/>
      <c r="I71" s="1126"/>
      <c r="J71" s="1126"/>
      <c r="K71" s="1126"/>
      <c r="L71" s="1385"/>
      <c r="M71" s="1385"/>
      <c r="N71" s="1385"/>
      <c r="O71" s="1385">
        <v>540</v>
      </c>
      <c r="P71" s="1385"/>
      <c r="Q71" s="1386"/>
    </row>
    <row r="72" spans="1:17" ht="20.100000000000001" customHeight="1">
      <c r="A72" s="1788"/>
      <c r="B72" s="171" t="s">
        <v>312</v>
      </c>
      <c r="C72" s="1364">
        <f>SUM(D72:Q72)</f>
        <v>17780</v>
      </c>
      <c r="D72" s="1126">
        <v>7560</v>
      </c>
      <c r="E72" s="1364">
        <v>4200</v>
      </c>
      <c r="F72" s="1364">
        <v>5880</v>
      </c>
      <c r="G72" s="1126"/>
      <c r="H72" s="1126"/>
      <c r="I72" s="1126"/>
      <c r="J72" s="1126"/>
      <c r="K72" s="1126"/>
      <c r="L72" s="1385"/>
      <c r="M72" s="1385"/>
      <c r="N72" s="1385"/>
      <c r="O72" s="1385">
        <v>140</v>
      </c>
      <c r="P72" s="1385"/>
      <c r="Q72" s="1386"/>
    </row>
    <row r="73" spans="1:17" ht="20.100000000000001" customHeight="1" thickBot="1">
      <c r="A73" s="1788"/>
      <c r="B73" s="293" t="s">
        <v>347</v>
      </c>
      <c r="C73" s="1388">
        <f>SUM(D73:Q73)</f>
        <v>0</v>
      </c>
      <c r="D73" s="1387"/>
      <c r="E73" s="1388"/>
      <c r="F73" s="1388"/>
      <c r="G73" s="1387"/>
      <c r="H73" s="1387"/>
      <c r="I73" s="1387"/>
      <c r="J73" s="1387"/>
      <c r="K73" s="1387"/>
      <c r="L73" s="1389"/>
      <c r="M73" s="1389"/>
      <c r="N73" s="1389"/>
      <c r="O73" s="1389"/>
      <c r="P73" s="1389"/>
      <c r="Q73" s="1390"/>
    </row>
    <row r="74" spans="1:17" ht="20.100000000000001" customHeight="1" thickTop="1" thickBot="1">
      <c r="A74" s="1789"/>
      <c r="B74" s="294" t="s">
        <v>600</v>
      </c>
      <c r="C74" s="1407">
        <f>SUM(C70:C73)</f>
        <v>108040</v>
      </c>
      <c r="D74" s="1407">
        <f t="shared" ref="D74:Q74" si="24">SUM(D70:D73)</f>
        <v>37800</v>
      </c>
      <c r="E74" s="1407">
        <f t="shared" si="24"/>
        <v>17180</v>
      </c>
      <c r="F74" s="1407">
        <f t="shared" si="24"/>
        <v>50840</v>
      </c>
      <c r="G74" s="1407">
        <f t="shared" si="24"/>
        <v>0</v>
      </c>
      <c r="H74" s="1407">
        <f t="shared" si="24"/>
        <v>220</v>
      </c>
      <c r="I74" s="1407">
        <f t="shared" si="24"/>
        <v>0</v>
      </c>
      <c r="J74" s="1407">
        <f t="shared" si="24"/>
        <v>0</v>
      </c>
      <c r="K74" s="1407">
        <f t="shared" si="24"/>
        <v>0</v>
      </c>
      <c r="L74" s="1407">
        <f t="shared" si="24"/>
        <v>60</v>
      </c>
      <c r="M74" s="1407">
        <f t="shared" si="24"/>
        <v>0</v>
      </c>
      <c r="N74" s="1407">
        <f t="shared" si="24"/>
        <v>0</v>
      </c>
      <c r="O74" s="1407">
        <f t="shared" si="24"/>
        <v>1880</v>
      </c>
      <c r="P74" s="1407">
        <f t="shared" si="24"/>
        <v>60</v>
      </c>
      <c r="Q74" s="1408">
        <f t="shared" si="24"/>
        <v>0</v>
      </c>
    </row>
    <row r="75" spans="1:17" ht="20.100000000000001" customHeight="1">
      <c r="A75" s="1787" t="s">
        <v>445</v>
      </c>
      <c r="B75" s="270" t="s">
        <v>274</v>
      </c>
      <c r="C75" s="1382">
        <f t="shared" ref="C75:C82" si="25">SUM(D75:Q75)</f>
        <v>5680</v>
      </c>
      <c r="D75" s="1368">
        <v>2320</v>
      </c>
      <c r="E75" s="1382">
        <v>440</v>
      </c>
      <c r="F75" s="1382">
        <v>2600</v>
      </c>
      <c r="G75" s="1368"/>
      <c r="H75" s="1368">
        <v>20</v>
      </c>
      <c r="I75" s="1368"/>
      <c r="J75" s="1368">
        <v>180</v>
      </c>
      <c r="K75" s="1368"/>
      <c r="L75" s="1383"/>
      <c r="M75" s="1383"/>
      <c r="N75" s="1383"/>
      <c r="O75" s="1383">
        <v>120</v>
      </c>
      <c r="P75" s="1383"/>
      <c r="Q75" s="1384"/>
    </row>
    <row r="76" spans="1:17" ht="20.100000000000001" customHeight="1">
      <c r="A76" s="1788"/>
      <c r="B76" s="171" t="s">
        <v>275</v>
      </c>
      <c r="C76" s="1364">
        <f t="shared" si="25"/>
        <v>0</v>
      </c>
      <c r="D76" s="1126"/>
      <c r="E76" s="1364"/>
      <c r="F76" s="1364"/>
      <c r="G76" s="1126"/>
      <c r="H76" s="1126"/>
      <c r="I76" s="1126"/>
      <c r="J76" s="1126"/>
      <c r="K76" s="1126"/>
      <c r="L76" s="1385"/>
      <c r="M76" s="1385"/>
      <c r="N76" s="1385"/>
      <c r="O76" s="1385"/>
      <c r="P76" s="1385"/>
      <c r="Q76" s="1386"/>
    </row>
    <row r="77" spans="1:17" ht="20.100000000000001" customHeight="1">
      <c r="A77" s="1788"/>
      <c r="B77" s="171" t="s">
        <v>276</v>
      </c>
      <c r="C77" s="1364">
        <f t="shared" si="25"/>
        <v>0</v>
      </c>
      <c r="D77" s="1126"/>
      <c r="E77" s="1364"/>
      <c r="F77" s="1364"/>
      <c r="G77" s="1126"/>
      <c r="H77" s="1126"/>
      <c r="I77" s="1126"/>
      <c r="J77" s="1126"/>
      <c r="K77" s="1126"/>
      <c r="L77" s="1385"/>
      <c r="M77" s="1385"/>
      <c r="N77" s="1385"/>
      <c r="O77" s="1385"/>
      <c r="P77" s="1385"/>
      <c r="Q77" s="1386"/>
    </row>
    <row r="78" spans="1:17" ht="20.100000000000001" customHeight="1">
      <c r="A78" s="1788"/>
      <c r="B78" s="171" t="s">
        <v>277</v>
      </c>
      <c r="C78" s="1364">
        <f t="shared" si="25"/>
        <v>5160</v>
      </c>
      <c r="D78" s="1126">
        <v>180</v>
      </c>
      <c r="E78" s="1364">
        <v>3300</v>
      </c>
      <c r="F78" s="1364">
        <v>160</v>
      </c>
      <c r="G78" s="1126"/>
      <c r="H78" s="1126">
        <v>160</v>
      </c>
      <c r="I78" s="1126"/>
      <c r="J78" s="1126"/>
      <c r="K78" s="1126">
        <v>1160</v>
      </c>
      <c r="L78" s="1385"/>
      <c r="M78" s="1385"/>
      <c r="N78" s="1385"/>
      <c r="O78" s="1385">
        <v>160</v>
      </c>
      <c r="P78" s="1385">
        <v>40</v>
      </c>
      <c r="Q78" s="1386"/>
    </row>
    <row r="79" spans="1:17" ht="20.100000000000001" customHeight="1">
      <c r="A79" s="1788"/>
      <c r="B79" s="171" t="s">
        <v>278</v>
      </c>
      <c r="C79" s="1364">
        <f t="shared" si="25"/>
        <v>0</v>
      </c>
      <c r="D79" s="1126"/>
      <c r="E79" s="1364"/>
      <c r="F79" s="1364"/>
      <c r="G79" s="1126"/>
      <c r="H79" s="1126"/>
      <c r="I79" s="1126"/>
      <c r="J79" s="1126"/>
      <c r="K79" s="1126"/>
      <c r="L79" s="1385"/>
      <c r="M79" s="1385"/>
      <c r="N79" s="1385"/>
      <c r="O79" s="1385"/>
      <c r="P79" s="1385"/>
      <c r="Q79" s="1386"/>
    </row>
    <row r="80" spans="1:17" ht="20.100000000000001" customHeight="1">
      <c r="A80" s="1788"/>
      <c r="B80" s="171" t="s">
        <v>279</v>
      </c>
      <c r="C80" s="1364">
        <f t="shared" si="25"/>
        <v>0</v>
      </c>
      <c r="D80" s="1126"/>
      <c r="E80" s="1364"/>
      <c r="F80" s="1364"/>
      <c r="G80" s="1126"/>
      <c r="H80" s="1126"/>
      <c r="I80" s="1126"/>
      <c r="J80" s="1126"/>
      <c r="K80" s="1126"/>
      <c r="L80" s="1385"/>
      <c r="M80" s="1385"/>
      <c r="N80" s="1385"/>
      <c r="O80" s="1385"/>
      <c r="P80" s="1385"/>
      <c r="Q80" s="1386"/>
    </row>
    <row r="81" spans="1:17" ht="20.100000000000001" customHeight="1">
      <c r="A81" s="1788"/>
      <c r="B81" s="171" t="s">
        <v>262</v>
      </c>
      <c r="C81" s="1364">
        <f t="shared" si="25"/>
        <v>0</v>
      </c>
      <c r="D81" s="1126"/>
      <c r="E81" s="1364"/>
      <c r="F81" s="1364"/>
      <c r="G81" s="1126"/>
      <c r="H81" s="1126"/>
      <c r="I81" s="1126"/>
      <c r="J81" s="1126"/>
      <c r="K81" s="1126"/>
      <c r="L81" s="1385"/>
      <c r="M81" s="1385"/>
      <c r="N81" s="1385"/>
      <c r="O81" s="1385"/>
      <c r="P81" s="1385"/>
      <c r="Q81" s="1386"/>
    </row>
    <row r="82" spans="1:17" ht="20.100000000000001" customHeight="1" thickBot="1">
      <c r="A82" s="1788"/>
      <c r="B82" s="291" t="s">
        <v>263</v>
      </c>
      <c r="C82" s="1366">
        <f t="shared" si="25"/>
        <v>0</v>
      </c>
      <c r="D82" s="1377"/>
      <c r="E82" s="1366"/>
      <c r="F82" s="1366"/>
      <c r="G82" s="1377"/>
      <c r="H82" s="1377"/>
      <c r="I82" s="1377"/>
      <c r="J82" s="1377"/>
      <c r="K82" s="1377"/>
      <c r="L82" s="1378"/>
      <c r="M82" s="1378"/>
      <c r="N82" s="1378"/>
      <c r="O82" s="1378"/>
      <c r="P82" s="1378"/>
      <c r="Q82" s="1393"/>
    </row>
    <row r="83" spans="1:17" ht="20.100000000000001" customHeight="1" thickTop="1" thickBot="1">
      <c r="A83" s="1789"/>
      <c r="B83" s="295" t="s">
        <v>600</v>
      </c>
      <c r="C83" s="1391">
        <f>SUM(C75:C82)</f>
        <v>10840</v>
      </c>
      <c r="D83" s="1391">
        <f t="shared" ref="D83:Q83" si="26">SUM(D75:D82)</f>
        <v>2500</v>
      </c>
      <c r="E83" s="1391">
        <f t="shared" si="26"/>
        <v>3740</v>
      </c>
      <c r="F83" s="1391">
        <f t="shared" si="26"/>
        <v>2760</v>
      </c>
      <c r="G83" s="1391">
        <f t="shared" si="26"/>
        <v>0</v>
      </c>
      <c r="H83" s="1391">
        <f t="shared" si="26"/>
        <v>180</v>
      </c>
      <c r="I83" s="1391">
        <f t="shared" si="26"/>
        <v>0</v>
      </c>
      <c r="J83" s="1391">
        <f t="shared" si="26"/>
        <v>180</v>
      </c>
      <c r="K83" s="1391">
        <f t="shared" si="26"/>
        <v>1160</v>
      </c>
      <c r="L83" s="1391">
        <f t="shared" si="26"/>
        <v>0</v>
      </c>
      <c r="M83" s="1391">
        <f t="shared" si="26"/>
        <v>0</v>
      </c>
      <c r="N83" s="1391">
        <f t="shared" si="26"/>
        <v>0</v>
      </c>
      <c r="O83" s="1391">
        <f t="shared" si="26"/>
        <v>280</v>
      </c>
      <c r="P83" s="1391">
        <f t="shared" si="26"/>
        <v>40</v>
      </c>
      <c r="Q83" s="1392">
        <f t="shared" si="26"/>
        <v>0</v>
      </c>
    </row>
    <row r="84" spans="1:17" ht="20.100000000000001" customHeight="1" thickBot="1">
      <c r="A84" s="482" t="s">
        <v>216</v>
      </c>
      <c r="B84" s="297" t="s">
        <v>448</v>
      </c>
      <c r="C84" s="1394">
        <f>SUM(D84:Q84)</f>
        <v>117360</v>
      </c>
      <c r="D84" s="1360">
        <v>90300</v>
      </c>
      <c r="E84" s="1394">
        <v>10000</v>
      </c>
      <c r="F84" s="1394">
        <v>11640</v>
      </c>
      <c r="G84" s="1360"/>
      <c r="H84" s="1360">
        <v>300</v>
      </c>
      <c r="I84" s="1360">
        <v>1800</v>
      </c>
      <c r="J84" s="1360">
        <v>40</v>
      </c>
      <c r="K84" s="1360">
        <v>20</v>
      </c>
      <c r="L84" s="1395">
        <v>0</v>
      </c>
      <c r="M84" s="1395">
        <v>0</v>
      </c>
      <c r="N84" s="1395">
        <v>0</v>
      </c>
      <c r="O84" s="1395">
        <v>3120</v>
      </c>
      <c r="P84" s="1395">
        <v>140</v>
      </c>
      <c r="Q84" s="1396"/>
    </row>
    <row r="85" spans="1:17">
      <c r="A85" s="300"/>
      <c r="B85" s="300"/>
      <c r="C85" s="262"/>
      <c r="D85" s="262"/>
      <c r="E85" s="262"/>
      <c r="F85" s="262"/>
      <c r="G85" s="262"/>
      <c r="H85" s="262"/>
      <c r="I85" s="262"/>
      <c r="J85" s="262"/>
      <c r="K85" s="262"/>
      <c r="L85" s="137"/>
      <c r="M85" s="137"/>
      <c r="N85" s="137"/>
      <c r="O85" s="137"/>
      <c r="P85" s="137"/>
      <c r="Q85" s="137"/>
    </row>
    <row r="86" spans="1:17">
      <c r="A86" s="300"/>
      <c r="B86" s="300"/>
      <c r="C86" s="262"/>
      <c r="D86" s="262"/>
      <c r="E86" s="262"/>
      <c r="F86" s="262"/>
      <c r="G86" s="262"/>
      <c r="H86" s="262"/>
      <c r="I86" s="262"/>
      <c r="J86" s="262"/>
      <c r="K86" s="262"/>
      <c r="L86" s="137"/>
      <c r="M86" s="137"/>
      <c r="N86" s="137"/>
      <c r="O86" s="137"/>
      <c r="P86" s="137"/>
      <c r="Q86" s="137"/>
    </row>
  </sheetData>
  <mergeCells count="50">
    <mergeCell ref="A66:A69"/>
    <mergeCell ref="A70:A74"/>
    <mergeCell ref="A75:A83"/>
    <mergeCell ref="A54:A57"/>
    <mergeCell ref="A58:A65"/>
    <mergeCell ref="A50:A53"/>
    <mergeCell ref="H31:H33"/>
    <mergeCell ref="I31:I33"/>
    <mergeCell ref="J31:J33"/>
    <mergeCell ref="K31:K33"/>
    <mergeCell ref="G31:G33"/>
    <mergeCell ref="D31:D33"/>
    <mergeCell ref="E31:E33"/>
    <mergeCell ref="C50:C51"/>
    <mergeCell ref="D50:D51"/>
    <mergeCell ref="E50:E51"/>
    <mergeCell ref="F50:F51"/>
    <mergeCell ref="G50:G51"/>
    <mergeCell ref="H50:H51"/>
    <mergeCell ref="I50:I51"/>
    <mergeCell ref="J50:J51"/>
    <mergeCell ref="N31:N33"/>
    <mergeCell ref="O31:O33"/>
    <mergeCell ref="P31:P33"/>
    <mergeCell ref="Q31:Q33"/>
    <mergeCell ref="A40:A49"/>
    <mergeCell ref="A8:A14"/>
    <mergeCell ref="A15:A17"/>
    <mergeCell ref="L31:L33"/>
    <mergeCell ref="M31:M33"/>
    <mergeCell ref="A18:A21"/>
    <mergeCell ref="A22:A25"/>
    <mergeCell ref="A27:A30"/>
    <mergeCell ref="A31:A39"/>
    <mergeCell ref="C31:C33"/>
    <mergeCell ref="F31:F33"/>
    <mergeCell ref="A6:B6"/>
    <mergeCell ref="A7:B7"/>
    <mergeCell ref="A1:I1"/>
    <mergeCell ref="J1:Q1"/>
    <mergeCell ref="O2:Q2"/>
    <mergeCell ref="A3:B3"/>
    <mergeCell ref="A4:B4"/>
    <mergeCell ref="A5:B5"/>
    <mergeCell ref="P50:P51"/>
    <mergeCell ref="K50:K51"/>
    <mergeCell ref="L50:L51"/>
    <mergeCell ref="M50:M51"/>
    <mergeCell ref="N50:N51"/>
    <mergeCell ref="O50:O51"/>
  </mergeCells>
  <phoneticPr fontId="8"/>
  <printOptions horizontalCentered="1"/>
  <pageMargins left="0.59055118110236227" right="0.59055118110236227" top="0.59055118110236227" bottom="0.39370078740157483" header="0.51181102362204722" footer="0.31496062992125984"/>
  <pageSetup paperSize="9" firstPageNumber="16" pageOrder="overThenDown" orientation="portrait" r:id="rId1"/>
  <headerFooter scaleWithDoc="0" alignWithMargins="0">
    <oddFooter>&amp;C-&amp;P -</oddFooter>
  </headerFooter>
  <rowBreaks count="2" manualBreakCount="2">
    <brk id="39" max="16" man="1"/>
    <brk id="69"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dimension ref="A1:Y39"/>
  <sheetViews>
    <sheetView view="pageBreakPreview" zoomScale="70" zoomScaleNormal="75" zoomScaleSheetLayoutView="70" workbookViewId="0">
      <pane xSplit="2" ySplit="7" topLeftCell="C8" activePane="bottomRight" state="frozen"/>
      <selection activeCell="H31" sqref="H31:H33"/>
      <selection pane="topRight" activeCell="H31" sqref="H31:H33"/>
      <selection pane="bottomLeft" activeCell="H31" sqref="H31:H33"/>
      <selection pane="bottomRight" activeCell="A8" sqref="A8:B8"/>
    </sheetView>
  </sheetViews>
  <sheetFormatPr defaultColWidth="13.375" defaultRowHeight="17.25"/>
  <cols>
    <col min="1" max="1" width="2.875" style="136" bestFit="1" customWidth="1"/>
    <col min="2" max="2" width="10.5" style="136" bestFit="1" customWidth="1"/>
    <col min="3" max="4" width="8.5" style="136" bestFit="1" customWidth="1"/>
    <col min="5" max="5" width="5" style="136" bestFit="1" customWidth="1"/>
    <col min="6" max="6" width="9.5" style="136" bestFit="1" customWidth="1"/>
    <col min="7" max="7" width="6.75" style="136" customWidth="1"/>
    <col min="8" max="8" width="8.5" style="136" bestFit="1" customWidth="1"/>
    <col min="9" max="9" width="5" style="136" bestFit="1" customWidth="1"/>
    <col min="10" max="10" width="9.5" style="136" bestFit="1" customWidth="1"/>
    <col min="11" max="11" width="8.5" style="136" bestFit="1" customWidth="1"/>
    <col min="12" max="13" width="7.5" style="136" bestFit="1" customWidth="1"/>
    <col min="14" max="14" width="7.125" style="136" customWidth="1"/>
    <col min="15" max="16" width="7.5" style="136" bestFit="1" customWidth="1"/>
    <col min="17" max="17" width="4.5" style="136" bestFit="1" customWidth="1"/>
    <col min="18" max="18" width="7.875" style="136" customWidth="1"/>
    <col min="19" max="19" width="6.75" style="136" customWidth="1"/>
    <col min="20" max="20" width="4.5" style="136" bestFit="1" customWidth="1"/>
    <col min="21" max="21" width="7.5" style="136" bestFit="1" customWidth="1"/>
    <col min="22" max="22" width="5.625" style="136" customWidth="1"/>
    <col min="23" max="23" width="4.5" style="136" bestFit="1" customWidth="1"/>
    <col min="24" max="24" width="8.5" style="136" bestFit="1" customWidth="1"/>
    <col min="25" max="25" width="5" style="136" customWidth="1"/>
    <col min="26" max="16384" width="13.375" style="136"/>
  </cols>
  <sheetData>
    <row r="1" spans="1:25">
      <c r="A1" s="1810" t="s">
        <v>696</v>
      </c>
      <c r="B1" s="1810"/>
      <c r="C1" s="1810"/>
      <c r="D1" s="1810"/>
      <c r="E1" s="1810"/>
      <c r="F1" s="1810"/>
      <c r="G1" s="1810"/>
      <c r="H1" s="1810"/>
      <c r="I1" s="1810"/>
      <c r="J1" s="1810"/>
      <c r="K1" s="1810"/>
      <c r="L1" s="195"/>
      <c r="M1" s="195"/>
      <c r="N1" s="195"/>
      <c r="O1" s="195"/>
      <c r="P1" s="195"/>
      <c r="Q1" s="195"/>
      <c r="R1" s="195"/>
      <c r="S1" s="195"/>
      <c r="T1" s="195"/>
      <c r="U1" s="195"/>
      <c r="V1" s="195"/>
      <c r="W1" s="195"/>
      <c r="X1" s="195"/>
      <c r="Y1" s="302"/>
    </row>
    <row r="2" spans="1:25" ht="14.25" customHeight="1" thickBot="1">
      <c r="A2" s="203"/>
      <c r="B2" s="203"/>
      <c r="C2" s="203"/>
      <c r="D2" s="203"/>
      <c r="E2" s="203"/>
      <c r="F2" s="203"/>
      <c r="G2" s="203"/>
      <c r="H2" s="203"/>
      <c r="I2" s="203"/>
      <c r="J2" s="203"/>
      <c r="K2" s="203"/>
      <c r="L2" s="203"/>
      <c r="M2" s="203"/>
      <c r="N2" s="203"/>
      <c r="O2" s="203"/>
      <c r="P2" s="203"/>
      <c r="Q2" s="203"/>
      <c r="R2" s="203"/>
      <c r="S2" s="203"/>
      <c r="T2" s="203"/>
      <c r="U2" s="203"/>
      <c r="V2" s="203"/>
      <c r="W2" s="203"/>
      <c r="X2" s="203"/>
      <c r="Y2" s="302"/>
    </row>
    <row r="3" spans="1:25" s="303" customFormat="1" ht="20.100000000000001" customHeight="1">
      <c r="A3" s="1817" t="s">
        <v>87</v>
      </c>
      <c r="B3" s="1818"/>
      <c r="C3" s="483" t="s">
        <v>0</v>
      </c>
      <c r="D3" s="1814" t="s">
        <v>8</v>
      </c>
      <c r="E3" s="1815"/>
      <c r="F3" s="1815"/>
      <c r="G3" s="1815"/>
      <c r="H3" s="1815"/>
      <c r="I3" s="1815"/>
      <c r="J3" s="1815"/>
      <c r="K3" s="1816"/>
      <c r="L3" s="1814" t="s">
        <v>120</v>
      </c>
      <c r="M3" s="1815"/>
      <c r="N3" s="1815"/>
      <c r="O3" s="1815"/>
      <c r="P3" s="1815"/>
      <c r="Q3" s="1815"/>
      <c r="R3" s="1815"/>
      <c r="S3" s="1815"/>
      <c r="T3" s="1815"/>
      <c r="U3" s="1815"/>
      <c r="V3" s="1815"/>
      <c r="W3" s="1816"/>
      <c r="X3" s="1814" t="s">
        <v>458</v>
      </c>
      <c r="Y3" s="1826"/>
    </row>
    <row r="4" spans="1:25" s="303" customFormat="1" ht="20.100000000000001" customHeight="1">
      <c r="A4" s="1819"/>
      <c r="B4" s="1820"/>
      <c r="C4" s="304" t="s">
        <v>1</v>
      </c>
      <c r="D4" s="1811" t="s">
        <v>365</v>
      </c>
      <c r="E4" s="1812"/>
      <c r="F4" s="1812"/>
      <c r="G4" s="1813"/>
      <c r="H4" s="1811" t="s">
        <v>357</v>
      </c>
      <c r="I4" s="1812"/>
      <c r="J4" s="1812"/>
      <c r="K4" s="1813"/>
      <c r="L4" s="1811" t="s">
        <v>358</v>
      </c>
      <c r="M4" s="1812"/>
      <c r="N4" s="1813"/>
      <c r="O4" s="1811" t="s">
        <v>359</v>
      </c>
      <c r="P4" s="1812"/>
      <c r="Q4" s="1813"/>
      <c r="R4" s="1811" t="s">
        <v>9</v>
      </c>
      <c r="S4" s="1812"/>
      <c r="T4" s="1813"/>
      <c r="U4" s="1811" t="s">
        <v>457</v>
      </c>
      <c r="V4" s="1812"/>
      <c r="W4" s="1813"/>
      <c r="X4" s="541"/>
      <c r="Y4" s="542"/>
    </row>
    <row r="5" spans="1:25" s="303" customFormat="1" ht="20.100000000000001" customHeight="1">
      <c r="A5" s="1819"/>
      <c r="B5" s="1820"/>
      <c r="C5" s="304" t="s">
        <v>3</v>
      </c>
      <c r="D5" s="307" t="s">
        <v>10</v>
      </c>
      <c r="E5" s="307" t="s">
        <v>7</v>
      </c>
      <c r="F5" s="307" t="s">
        <v>11</v>
      </c>
      <c r="G5" s="308" t="s">
        <v>12</v>
      </c>
      <c r="H5" s="307" t="s">
        <v>10</v>
      </c>
      <c r="I5" s="307" t="s">
        <v>7</v>
      </c>
      <c r="J5" s="307" t="s">
        <v>366</v>
      </c>
      <c r="K5" s="309" t="s">
        <v>12</v>
      </c>
      <c r="L5" s="310" t="s">
        <v>10</v>
      </c>
      <c r="M5" s="307" t="s">
        <v>360</v>
      </c>
      <c r="N5" s="309" t="s">
        <v>12</v>
      </c>
      <c r="O5" s="307" t="s">
        <v>10</v>
      </c>
      <c r="P5" s="307" t="s">
        <v>360</v>
      </c>
      <c r="Q5" s="1823" t="s">
        <v>367</v>
      </c>
      <c r="R5" s="307" t="s">
        <v>10</v>
      </c>
      <c r="S5" s="307" t="s">
        <v>360</v>
      </c>
      <c r="T5" s="1823" t="s">
        <v>367</v>
      </c>
      <c r="U5" s="307" t="s">
        <v>10</v>
      </c>
      <c r="V5" s="307" t="s">
        <v>360</v>
      </c>
      <c r="W5" s="1823" t="s">
        <v>367</v>
      </c>
      <c r="X5" s="307" t="s">
        <v>3</v>
      </c>
      <c r="Y5" s="540" t="s">
        <v>7</v>
      </c>
    </row>
    <row r="6" spans="1:25" s="303" customFormat="1" ht="20.100000000000001" customHeight="1">
      <c r="A6" s="1819"/>
      <c r="B6" s="1820"/>
      <c r="C6" s="311"/>
      <c r="D6" s="307" t="s">
        <v>3</v>
      </c>
      <c r="E6" s="307" t="s">
        <v>13</v>
      </c>
      <c r="F6" s="307" t="s">
        <v>14</v>
      </c>
      <c r="G6" s="308" t="s">
        <v>73</v>
      </c>
      <c r="H6" s="307" t="s">
        <v>3</v>
      </c>
      <c r="I6" s="307" t="s">
        <v>13</v>
      </c>
      <c r="J6" s="307" t="s">
        <v>119</v>
      </c>
      <c r="K6" s="312" t="s">
        <v>73</v>
      </c>
      <c r="L6" s="313" t="s">
        <v>3</v>
      </c>
      <c r="M6" s="307" t="s">
        <v>119</v>
      </c>
      <c r="N6" s="312" t="s">
        <v>73</v>
      </c>
      <c r="O6" s="307" t="s">
        <v>3</v>
      </c>
      <c r="P6" s="307" t="s">
        <v>119</v>
      </c>
      <c r="Q6" s="1824"/>
      <c r="R6" s="307" t="s">
        <v>3</v>
      </c>
      <c r="S6" s="307" t="s">
        <v>119</v>
      </c>
      <c r="T6" s="1824"/>
      <c r="U6" s="307" t="s">
        <v>3</v>
      </c>
      <c r="V6" s="307" t="s">
        <v>119</v>
      </c>
      <c r="W6" s="1824"/>
      <c r="X6" s="314"/>
      <c r="Y6" s="540" t="s">
        <v>15</v>
      </c>
    </row>
    <row r="7" spans="1:25" s="303" customFormat="1" ht="20.100000000000001" customHeight="1" thickBot="1">
      <c r="A7" s="1821"/>
      <c r="B7" s="1822"/>
      <c r="C7" s="315" t="s">
        <v>361</v>
      </c>
      <c r="D7" s="316" t="s">
        <v>103</v>
      </c>
      <c r="E7" s="307" t="s">
        <v>104</v>
      </c>
      <c r="F7" s="307" t="s">
        <v>105</v>
      </c>
      <c r="G7" s="307" t="s">
        <v>106</v>
      </c>
      <c r="H7" s="316" t="s">
        <v>103</v>
      </c>
      <c r="I7" s="307" t="s">
        <v>104</v>
      </c>
      <c r="J7" s="307" t="s">
        <v>105</v>
      </c>
      <c r="K7" s="317" t="s">
        <v>106</v>
      </c>
      <c r="L7" s="318" t="s">
        <v>103</v>
      </c>
      <c r="M7" s="307" t="s">
        <v>105</v>
      </c>
      <c r="N7" s="317" t="s">
        <v>106</v>
      </c>
      <c r="O7" s="316" t="s">
        <v>103</v>
      </c>
      <c r="P7" s="307" t="s">
        <v>105</v>
      </c>
      <c r="Q7" s="1825"/>
      <c r="R7" s="316" t="s">
        <v>103</v>
      </c>
      <c r="S7" s="307" t="s">
        <v>105</v>
      </c>
      <c r="T7" s="1825"/>
      <c r="U7" s="316" t="s">
        <v>103</v>
      </c>
      <c r="V7" s="307" t="s">
        <v>105</v>
      </c>
      <c r="W7" s="1825"/>
      <c r="X7" s="307" t="s">
        <v>103</v>
      </c>
      <c r="Y7" s="543" t="s">
        <v>104</v>
      </c>
    </row>
    <row r="8" spans="1:25" ht="24.95" customHeight="1" thickBot="1">
      <c r="A8" s="1829" t="s">
        <v>350</v>
      </c>
      <c r="B8" s="1723"/>
      <c r="C8" s="1264">
        <v>64200</v>
      </c>
      <c r="D8" s="1265">
        <f t="shared" ref="D8:V8" si="0">SUM(D9:D11)</f>
        <v>48584.960000000006</v>
      </c>
      <c r="E8" s="1265">
        <f>ROUND(D8/C8*100,0)</f>
        <v>76</v>
      </c>
      <c r="F8" s="1265">
        <f t="shared" si="0"/>
        <v>345861.03700000001</v>
      </c>
      <c r="G8" s="1265">
        <f t="shared" ref="G8:G18" si="1">ROUND(F8/D8*100,0)</f>
        <v>712</v>
      </c>
      <c r="H8" s="1265">
        <f t="shared" si="0"/>
        <v>5495.48</v>
      </c>
      <c r="I8" s="1265">
        <f>ROUND(H8/C8*100,0)</f>
        <v>9</v>
      </c>
      <c r="J8" s="1265">
        <f t="shared" si="0"/>
        <v>50017.159999999996</v>
      </c>
      <c r="K8" s="1266">
        <f t="shared" ref="K8:K16" si="2">ROUND(J8/H8*100,0)</f>
        <v>910</v>
      </c>
      <c r="L8" s="1266">
        <f t="shared" si="0"/>
        <v>2537.87</v>
      </c>
      <c r="M8" s="1265">
        <f t="shared" si="0"/>
        <v>1466.6999999999998</v>
      </c>
      <c r="N8" s="1266">
        <f t="shared" ref="N8:N18" si="3">ROUND(M8/L8*100,0)</f>
        <v>58</v>
      </c>
      <c r="O8" s="1265">
        <f t="shared" si="0"/>
        <v>4858.9500000000007</v>
      </c>
      <c r="P8" s="1265">
        <f t="shared" si="0"/>
        <v>1569.7</v>
      </c>
      <c r="Q8" s="1265">
        <f t="shared" ref="Q8:Q18" si="4">ROUND(P8/O8*100,0)</f>
        <v>32</v>
      </c>
      <c r="R8" s="1265">
        <f t="shared" si="0"/>
        <v>9751.15</v>
      </c>
      <c r="S8" s="1265">
        <f t="shared" si="0"/>
        <v>4603.3200000000006</v>
      </c>
      <c r="T8" s="1265">
        <f t="shared" ref="T8:T18" si="5">ROUND(S8/R8*100,0)</f>
        <v>47</v>
      </c>
      <c r="U8" s="1265">
        <f t="shared" si="0"/>
        <v>761.75</v>
      </c>
      <c r="V8" s="1267">
        <f t="shared" si="0"/>
        <v>354.35999999999996</v>
      </c>
      <c r="W8" s="1265">
        <f t="shared" ref="W8:W18" si="6">ROUND(V8/U8*100,0)</f>
        <v>47</v>
      </c>
      <c r="X8" s="1265">
        <f>SUM(X9:X11)</f>
        <v>28998.550000000003</v>
      </c>
      <c r="Y8" s="1268">
        <f>ROUND(X8/C8*100,0)</f>
        <v>45</v>
      </c>
    </row>
    <row r="9" spans="1:25" ht="24.95" customHeight="1">
      <c r="A9" s="1699" t="s">
        <v>91</v>
      </c>
      <c r="B9" s="1701"/>
      <c r="C9" s="1213">
        <f>SUM(C12:C14)</f>
        <v>35816</v>
      </c>
      <c r="D9" s="1213">
        <f>SUM(D12:D14)</f>
        <v>23162.52</v>
      </c>
      <c r="E9" s="1213">
        <f>ROUND(D9/C9*100,0)</f>
        <v>65</v>
      </c>
      <c r="F9" s="1213">
        <f t="shared" ref="F9:X9" si="7">SUM(F12:F14)</f>
        <v>151168.33600000001</v>
      </c>
      <c r="G9" s="1213">
        <f t="shared" si="1"/>
        <v>653</v>
      </c>
      <c r="H9" s="1213">
        <f t="shared" si="7"/>
        <v>3308.12</v>
      </c>
      <c r="I9" s="1213">
        <f t="shared" ref="I9:I18" si="8">ROUND(H9/C9*100,0)</f>
        <v>9</v>
      </c>
      <c r="J9" s="1269">
        <f t="shared" si="7"/>
        <v>27536.959999999999</v>
      </c>
      <c r="K9" s="1270">
        <f t="shared" si="2"/>
        <v>832</v>
      </c>
      <c r="L9" s="1270">
        <f t="shared" si="7"/>
        <v>1174.0700000000002</v>
      </c>
      <c r="M9" s="1269">
        <f t="shared" si="7"/>
        <v>725.42</v>
      </c>
      <c r="N9" s="1168">
        <f t="shared" si="3"/>
        <v>62</v>
      </c>
      <c r="O9" s="1213">
        <f t="shared" si="7"/>
        <v>2398.8000000000002</v>
      </c>
      <c r="P9" s="1213">
        <f t="shared" si="7"/>
        <v>853.92000000000007</v>
      </c>
      <c r="Q9" s="1213">
        <f t="shared" si="4"/>
        <v>36</v>
      </c>
      <c r="R9" s="1213">
        <f t="shared" si="7"/>
        <v>1585.45</v>
      </c>
      <c r="S9" s="1213">
        <f t="shared" si="7"/>
        <v>729.58</v>
      </c>
      <c r="T9" s="1213">
        <f t="shared" si="5"/>
        <v>46</v>
      </c>
      <c r="U9" s="1213">
        <f t="shared" si="7"/>
        <v>403.1</v>
      </c>
      <c r="V9" s="1213">
        <f t="shared" si="7"/>
        <v>188.22</v>
      </c>
      <c r="W9" s="1213">
        <f t="shared" si="6"/>
        <v>47</v>
      </c>
      <c r="X9" s="1213">
        <f t="shared" si="7"/>
        <v>15973.95</v>
      </c>
      <c r="Y9" s="1169">
        <f t="shared" ref="Y9:Y16" si="9">ROUND(X9/C9*100,0)</f>
        <v>45</v>
      </c>
    </row>
    <row r="10" spans="1:25" ht="24.95" customHeight="1">
      <c r="A10" s="1705" t="s">
        <v>351</v>
      </c>
      <c r="B10" s="1695"/>
      <c r="C10" s="1186">
        <f>SUM(C15:C16)</f>
        <v>22326</v>
      </c>
      <c r="D10" s="1186">
        <f t="shared" ref="D10:X10" si="10">SUM(D15:D16)</f>
        <v>19817</v>
      </c>
      <c r="E10" s="1186">
        <f>ROUND(D10/C10*100,0)</f>
        <v>89</v>
      </c>
      <c r="F10" s="1186">
        <f t="shared" si="10"/>
        <v>150543</v>
      </c>
      <c r="G10" s="1186">
        <f t="shared" si="1"/>
        <v>760</v>
      </c>
      <c r="H10" s="1186">
        <f t="shared" si="10"/>
        <v>1432</v>
      </c>
      <c r="I10" s="1186">
        <f t="shared" si="8"/>
        <v>6</v>
      </c>
      <c r="J10" s="1271">
        <f t="shared" si="10"/>
        <v>14320</v>
      </c>
      <c r="K10" s="1272">
        <f t="shared" si="2"/>
        <v>1000</v>
      </c>
      <c r="L10" s="1272">
        <f t="shared" si="10"/>
        <v>642.79999999999995</v>
      </c>
      <c r="M10" s="1273">
        <f t="shared" si="10"/>
        <v>263.27999999999997</v>
      </c>
      <c r="N10" s="1144">
        <f t="shared" si="3"/>
        <v>41</v>
      </c>
      <c r="O10" s="1186">
        <f t="shared" si="10"/>
        <v>520.15</v>
      </c>
      <c r="P10" s="1186">
        <f t="shared" si="10"/>
        <v>208.07999999999998</v>
      </c>
      <c r="Q10" s="1186">
        <f t="shared" si="4"/>
        <v>40</v>
      </c>
      <c r="R10" s="1186">
        <f t="shared" si="10"/>
        <v>7608.7</v>
      </c>
      <c r="S10" s="1186">
        <f t="shared" si="10"/>
        <v>3554.02</v>
      </c>
      <c r="T10" s="1186">
        <f t="shared" si="5"/>
        <v>47</v>
      </c>
      <c r="U10" s="1186">
        <f t="shared" si="10"/>
        <v>290.25</v>
      </c>
      <c r="V10" s="1186">
        <f t="shared" si="10"/>
        <v>115.74</v>
      </c>
      <c r="W10" s="1186">
        <f t="shared" si="6"/>
        <v>40</v>
      </c>
      <c r="X10" s="1186">
        <f t="shared" si="10"/>
        <v>8180</v>
      </c>
      <c r="Y10" s="1146">
        <f t="shared" si="9"/>
        <v>37</v>
      </c>
    </row>
    <row r="11" spans="1:25" ht="24.95" customHeight="1" thickBot="1">
      <c r="A11" s="1707" t="s">
        <v>94</v>
      </c>
      <c r="B11" s="1709"/>
      <c r="C11" s="1262" t="s">
        <v>726</v>
      </c>
      <c r="D11" s="1262">
        <f t="shared" ref="D11:X11" si="11">SUM(D17:D18)</f>
        <v>5605.4400000000005</v>
      </c>
      <c r="E11" s="1262" t="s">
        <v>727</v>
      </c>
      <c r="F11" s="1262">
        <f t="shared" si="11"/>
        <v>44149.701000000001</v>
      </c>
      <c r="G11" s="1262">
        <f t="shared" si="1"/>
        <v>788</v>
      </c>
      <c r="H11" s="1262">
        <f t="shared" si="11"/>
        <v>755.36</v>
      </c>
      <c r="I11" s="1262" t="s">
        <v>727</v>
      </c>
      <c r="J11" s="1274">
        <f t="shared" si="11"/>
        <v>8160.2</v>
      </c>
      <c r="K11" s="1275">
        <f t="shared" si="2"/>
        <v>1080</v>
      </c>
      <c r="L11" s="1275">
        <f t="shared" si="11"/>
        <v>721</v>
      </c>
      <c r="M11" s="1276">
        <f t="shared" si="11"/>
        <v>478</v>
      </c>
      <c r="N11" s="1277">
        <f t="shared" si="3"/>
        <v>66</v>
      </c>
      <c r="O11" s="1262">
        <f t="shared" si="11"/>
        <v>1940</v>
      </c>
      <c r="P11" s="1262">
        <f t="shared" si="11"/>
        <v>507.7</v>
      </c>
      <c r="Q11" s="1262">
        <f t="shared" si="4"/>
        <v>26</v>
      </c>
      <c r="R11" s="1262">
        <f t="shared" si="11"/>
        <v>557</v>
      </c>
      <c r="S11" s="1262">
        <f t="shared" si="11"/>
        <v>319.72000000000003</v>
      </c>
      <c r="T11" s="1262">
        <f t="shared" si="5"/>
        <v>57</v>
      </c>
      <c r="U11" s="1262">
        <f t="shared" si="11"/>
        <v>68.400000000000006</v>
      </c>
      <c r="V11" s="1262">
        <f t="shared" si="11"/>
        <v>50.4</v>
      </c>
      <c r="W11" s="1262">
        <f t="shared" si="6"/>
        <v>74</v>
      </c>
      <c r="X11" s="1262">
        <f t="shared" si="11"/>
        <v>4844.6000000000004</v>
      </c>
      <c r="Y11" s="1183" t="s">
        <v>727</v>
      </c>
    </row>
    <row r="12" spans="1:25" ht="24.95" customHeight="1">
      <c r="A12" s="1830" t="s">
        <v>121</v>
      </c>
      <c r="B12" s="185" t="s">
        <v>352</v>
      </c>
      <c r="C12" s="1278">
        <f>SUM(C19:C21)</f>
        <v>7901</v>
      </c>
      <c r="D12" s="1279">
        <f>SUM(D19:D21)</f>
        <v>4336</v>
      </c>
      <c r="E12" s="1279">
        <f t="shared" ref="E12:E18" si="12">ROUND(D12/C12*100,0)</f>
        <v>55</v>
      </c>
      <c r="F12" s="1279">
        <f>SUM(F19:F21)</f>
        <v>28315</v>
      </c>
      <c r="G12" s="1280">
        <f t="shared" si="1"/>
        <v>653</v>
      </c>
      <c r="H12" s="1279">
        <f>SUM(H19:H21)</f>
        <v>589</v>
      </c>
      <c r="I12" s="1279">
        <f t="shared" si="8"/>
        <v>7</v>
      </c>
      <c r="J12" s="1279">
        <f>SUM(J19:J21)</f>
        <v>4152</v>
      </c>
      <c r="K12" s="1281">
        <f t="shared" si="2"/>
        <v>705</v>
      </c>
      <c r="L12" s="1282">
        <f>SUM(L19:L21)</f>
        <v>93.87</v>
      </c>
      <c r="M12" s="1283">
        <f>SUM(M19:M21)</f>
        <v>55.92</v>
      </c>
      <c r="N12" s="1172">
        <f t="shared" si="3"/>
        <v>60</v>
      </c>
      <c r="O12" s="1279">
        <f>SUM(O19:O21)</f>
        <v>544.79999999999995</v>
      </c>
      <c r="P12" s="1279">
        <f>SUM(P19:P21)</f>
        <v>189.92000000000002</v>
      </c>
      <c r="Q12" s="1247">
        <f t="shared" si="4"/>
        <v>35</v>
      </c>
      <c r="R12" s="1279">
        <f>SUM(R19:R21)</f>
        <v>301.45</v>
      </c>
      <c r="S12" s="1279">
        <f>SUM(S19:S21)</f>
        <v>120.58</v>
      </c>
      <c r="T12" s="1247">
        <f t="shared" si="5"/>
        <v>40</v>
      </c>
      <c r="U12" s="1284">
        <f>SUM(U19:U21)</f>
        <v>131.1</v>
      </c>
      <c r="V12" s="1284">
        <f>SUM(V19:V21)</f>
        <v>28.22</v>
      </c>
      <c r="W12" s="1247">
        <f t="shared" si="6"/>
        <v>22</v>
      </c>
      <c r="X12" s="1279">
        <f>SUM(X19:X21)</f>
        <v>3389</v>
      </c>
      <c r="Y12" s="1173">
        <f t="shared" si="9"/>
        <v>43</v>
      </c>
    </row>
    <row r="13" spans="1:25" ht="24.95" customHeight="1">
      <c r="A13" s="1831"/>
      <c r="B13" s="201" t="s">
        <v>353</v>
      </c>
      <c r="C13" s="1186">
        <f>SUM(C22:C24)</f>
        <v>19034</v>
      </c>
      <c r="D13" s="1186">
        <f>SUM(D22:D24)</f>
        <v>12609.52</v>
      </c>
      <c r="E13" s="1186">
        <f t="shared" si="12"/>
        <v>66</v>
      </c>
      <c r="F13" s="1186">
        <f>SUM(F22:F24)</f>
        <v>83053.33600000001</v>
      </c>
      <c r="G13" s="1186">
        <f t="shared" si="1"/>
        <v>659</v>
      </c>
      <c r="H13" s="1186">
        <f>SUM(H22:H24)</f>
        <v>1653.12</v>
      </c>
      <c r="I13" s="1186">
        <f t="shared" si="8"/>
        <v>9</v>
      </c>
      <c r="J13" s="1271">
        <f>SUM(J22:J24)</f>
        <v>15124.96</v>
      </c>
      <c r="K13" s="1227">
        <f t="shared" si="2"/>
        <v>915</v>
      </c>
      <c r="L13" s="1285">
        <f>SUM(L22:L24)</f>
        <v>935.2</v>
      </c>
      <c r="M13" s="1286">
        <f>SUM(M22:M24)</f>
        <v>567.5</v>
      </c>
      <c r="N13" s="1145">
        <f t="shared" si="3"/>
        <v>61</v>
      </c>
      <c r="O13" s="1186">
        <f>SUM(O22:O24)</f>
        <v>1602</v>
      </c>
      <c r="P13" s="1186">
        <f>SUM(P22:P24)</f>
        <v>513</v>
      </c>
      <c r="Q13" s="1186">
        <f t="shared" si="4"/>
        <v>32</v>
      </c>
      <c r="R13" s="1186">
        <f>SUM(R22:R24)</f>
        <v>1045</v>
      </c>
      <c r="S13" s="1186">
        <f>SUM(S22:S24)</f>
        <v>511</v>
      </c>
      <c r="T13" s="1186">
        <f t="shared" si="5"/>
        <v>49</v>
      </c>
      <c r="U13" s="1186">
        <f>SUM(U22:U24)</f>
        <v>133</v>
      </c>
      <c r="V13" s="1186">
        <f>SUM(V22:V24)</f>
        <v>77</v>
      </c>
      <c r="W13" s="1186">
        <f t="shared" si="6"/>
        <v>58</v>
      </c>
      <c r="X13" s="1186">
        <f>SUM(X22:X24)</f>
        <v>6811.9500000000007</v>
      </c>
      <c r="Y13" s="1146">
        <f t="shared" si="9"/>
        <v>36</v>
      </c>
    </row>
    <row r="14" spans="1:25" ht="24.95" customHeight="1">
      <c r="A14" s="1831"/>
      <c r="B14" s="201" t="s">
        <v>354</v>
      </c>
      <c r="C14" s="1186">
        <f>SUM(C25)</f>
        <v>8881</v>
      </c>
      <c r="D14" s="1186">
        <f t="shared" ref="D14:S14" si="13">SUM(D25)</f>
        <v>6217</v>
      </c>
      <c r="E14" s="1186">
        <f t="shared" si="12"/>
        <v>70</v>
      </c>
      <c r="F14" s="1186">
        <f t="shared" si="13"/>
        <v>39800</v>
      </c>
      <c r="G14" s="1186">
        <f t="shared" si="1"/>
        <v>640</v>
      </c>
      <c r="H14" s="1186">
        <f t="shared" si="13"/>
        <v>1066</v>
      </c>
      <c r="I14" s="1186">
        <f t="shared" si="8"/>
        <v>12</v>
      </c>
      <c r="J14" s="1287">
        <f t="shared" si="13"/>
        <v>8260</v>
      </c>
      <c r="K14" s="1184">
        <f t="shared" si="2"/>
        <v>775</v>
      </c>
      <c r="L14" s="1288">
        <f t="shared" si="13"/>
        <v>145</v>
      </c>
      <c r="M14" s="1289">
        <f t="shared" si="13"/>
        <v>102</v>
      </c>
      <c r="N14" s="1145">
        <f t="shared" si="3"/>
        <v>70</v>
      </c>
      <c r="O14" s="1186">
        <f t="shared" si="13"/>
        <v>252</v>
      </c>
      <c r="P14" s="1186">
        <f t="shared" si="13"/>
        <v>151</v>
      </c>
      <c r="Q14" s="1186">
        <f t="shared" si="4"/>
        <v>60</v>
      </c>
      <c r="R14" s="1186">
        <f t="shared" si="13"/>
        <v>239</v>
      </c>
      <c r="S14" s="1186">
        <f t="shared" si="13"/>
        <v>98</v>
      </c>
      <c r="T14" s="1186">
        <f t="shared" si="5"/>
        <v>41</v>
      </c>
      <c r="U14" s="1186">
        <f>SUM(U25)</f>
        <v>139</v>
      </c>
      <c r="V14" s="1186">
        <f>SUM(V25)</f>
        <v>83</v>
      </c>
      <c r="W14" s="1186">
        <f t="shared" si="6"/>
        <v>60</v>
      </c>
      <c r="X14" s="1186">
        <f>SUM(X25)</f>
        <v>5773</v>
      </c>
      <c r="Y14" s="1146">
        <f t="shared" si="9"/>
        <v>65</v>
      </c>
    </row>
    <row r="15" spans="1:25" ht="24.95" customHeight="1">
      <c r="A15" s="1831"/>
      <c r="B15" s="201" t="s">
        <v>351</v>
      </c>
      <c r="C15" s="1186">
        <f>SUM(C26:C28)</f>
        <v>20456</v>
      </c>
      <c r="D15" s="1186">
        <f t="shared" ref="D15:X15" si="14">SUM(D26:D28)</f>
        <v>18040</v>
      </c>
      <c r="E15" s="1186">
        <f t="shared" si="12"/>
        <v>88</v>
      </c>
      <c r="F15" s="1186">
        <f t="shared" si="14"/>
        <v>138669</v>
      </c>
      <c r="G15" s="1186">
        <f t="shared" si="1"/>
        <v>769</v>
      </c>
      <c r="H15" s="1186">
        <f t="shared" si="14"/>
        <v>1376</v>
      </c>
      <c r="I15" s="1186">
        <f t="shared" si="8"/>
        <v>7</v>
      </c>
      <c r="J15" s="1287">
        <f t="shared" si="14"/>
        <v>13760</v>
      </c>
      <c r="K15" s="1184">
        <f t="shared" si="2"/>
        <v>1000</v>
      </c>
      <c r="L15" s="1272">
        <f t="shared" si="14"/>
        <v>536.79999999999995</v>
      </c>
      <c r="M15" s="1289">
        <f t="shared" si="14"/>
        <v>218.28</v>
      </c>
      <c r="N15" s="1145">
        <f t="shared" si="3"/>
        <v>41</v>
      </c>
      <c r="O15" s="1186">
        <f t="shared" si="14"/>
        <v>428.15</v>
      </c>
      <c r="P15" s="1186">
        <f t="shared" si="14"/>
        <v>171.07999999999998</v>
      </c>
      <c r="Q15" s="1186">
        <f t="shared" si="4"/>
        <v>40</v>
      </c>
      <c r="R15" s="1186">
        <f t="shared" si="14"/>
        <v>6964.7</v>
      </c>
      <c r="S15" s="1186">
        <f t="shared" si="14"/>
        <v>3280.02</v>
      </c>
      <c r="T15" s="1186">
        <f t="shared" si="5"/>
        <v>47</v>
      </c>
      <c r="U15" s="1186">
        <f t="shared" si="14"/>
        <v>287.25</v>
      </c>
      <c r="V15" s="1186">
        <f t="shared" si="14"/>
        <v>114.74</v>
      </c>
      <c r="W15" s="1186">
        <f t="shared" si="6"/>
        <v>40</v>
      </c>
      <c r="X15" s="1186">
        <f t="shared" si="14"/>
        <v>7058</v>
      </c>
      <c r="Y15" s="1146">
        <f t="shared" si="9"/>
        <v>35</v>
      </c>
    </row>
    <row r="16" spans="1:25" ht="24.95" customHeight="1">
      <c r="A16" s="1831"/>
      <c r="B16" s="201" t="s">
        <v>99</v>
      </c>
      <c r="C16" s="1186">
        <f>SUM(C29)</f>
        <v>1870</v>
      </c>
      <c r="D16" s="1186">
        <f>SUM(D29)</f>
        <v>1777</v>
      </c>
      <c r="E16" s="1186">
        <f t="shared" si="12"/>
        <v>95</v>
      </c>
      <c r="F16" s="1186">
        <f>SUM(F29)</f>
        <v>11874</v>
      </c>
      <c r="G16" s="1186">
        <f t="shared" si="1"/>
        <v>668</v>
      </c>
      <c r="H16" s="1186">
        <f>SUM(H29)</f>
        <v>56</v>
      </c>
      <c r="I16" s="1186">
        <f t="shared" si="8"/>
        <v>3</v>
      </c>
      <c r="J16" s="1287">
        <f>SUM(J29)</f>
        <v>560</v>
      </c>
      <c r="K16" s="1184">
        <f t="shared" si="2"/>
        <v>1000</v>
      </c>
      <c r="L16" s="1187">
        <f>SUM(L29)</f>
        <v>106</v>
      </c>
      <c r="M16" s="1187">
        <f>SUM(M29)</f>
        <v>45</v>
      </c>
      <c r="N16" s="1145">
        <f t="shared" si="3"/>
        <v>42</v>
      </c>
      <c r="O16" s="1186">
        <f>SUM(O29)</f>
        <v>92</v>
      </c>
      <c r="P16" s="1186">
        <f>SUM(P29)</f>
        <v>37</v>
      </c>
      <c r="Q16" s="1186">
        <f t="shared" si="4"/>
        <v>40</v>
      </c>
      <c r="R16" s="1186">
        <f>SUM(R29)</f>
        <v>644</v>
      </c>
      <c r="S16" s="1186">
        <f>SUM(S29)</f>
        <v>274</v>
      </c>
      <c r="T16" s="1186">
        <f t="shared" si="5"/>
        <v>43</v>
      </c>
      <c r="U16" s="1186">
        <f>SUM(U29)</f>
        <v>3</v>
      </c>
      <c r="V16" s="1186">
        <f>SUM(V29)</f>
        <v>1</v>
      </c>
      <c r="W16" s="1186">
        <f t="shared" si="6"/>
        <v>33</v>
      </c>
      <c r="X16" s="1186">
        <f>SUM(X29)</f>
        <v>1122</v>
      </c>
      <c r="Y16" s="1146">
        <f t="shared" si="9"/>
        <v>60</v>
      </c>
    </row>
    <row r="17" spans="1:25" ht="24.95" customHeight="1">
      <c r="A17" s="1831"/>
      <c r="B17" s="201" t="s">
        <v>355</v>
      </c>
      <c r="C17" s="1186" t="s">
        <v>726</v>
      </c>
      <c r="D17" s="1186">
        <f t="shared" ref="D17:X17" si="15">SUM(D30:D31)</f>
        <v>2365.44</v>
      </c>
      <c r="E17" s="1186" t="s">
        <v>727</v>
      </c>
      <c r="F17" s="1186">
        <f t="shared" si="15"/>
        <v>17365.701000000001</v>
      </c>
      <c r="G17" s="1186">
        <f t="shared" si="1"/>
        <v>734</v>
      </c>
      <c r="H17" s="1186">
        <f t="shared" si="15"/>
        <v>431.36</v>
      </c>
      <c r="I17" s="1186" t="s">
        <v>727</v>
      </c>
      <c r="J17" s="1290">
        <f t="shared" si="15"/>
        <v>3300.2</v>
      </c>
      <c r="K17" s="1229">
        <f>ROUND(J17/H17*100,0)</f>
        <v>765</v>
      </c>
      <c r="L17" s="1291">
        <f t="shared" si="15"/>
        <v>224</v>
      </c>
      <c r="M17" s="1289">
        <f t="shared" si="15"/>
        <v>180</v>
      </c>
      <c r="N17" s="1145">
        <f t="shared" si="3"/>
        <v>80</v>
      </c>
      <c r="O17" s="1186">
        <f t="shared" si="15"/>
        <v>1343</v>
      </c>
      <c r="P17" s="1186">
        <f t="shared" si="15"/>
        <v>268.7</v>
      </c>
      <c r="Q17" s="1186">
        <f t="shared" si="4"/>
        <v>20</v>
      </c>
      <c r="R17" s="1186">
        <f t="shared" si="15"/>
        <v>290</v>
      </c>
      <c r="S17" s="1186">
        <f t="shared" si="15"/>
        <v>158.72</v>
      </c>
      <c r="T17" s="1186">
        <f t="shared" si="5"/>
        <v>55</v>
      </c>
      <c r="U17" s="1186">
        <f t="shared" si="15"/>
        <v>22.4</v>
      </c>
      <c r="V17" s="1186">
        <f t="shared" si="15"/>
        <v>13.4</v>
      </c>
      <c r="W17" s="1186">
        <f t="shared" si="6"/>
        <v>60</v>
      </c>
      <c r="X17" s="1186">
        <f t="shared" si="15"/>
        <v>1972.6000000000001</v>
      </c>
      <c r="Y17" s="1146" t="s">
        <v>727</v>
      </c>
    </row>
    <row r="18" spans="1:25" ht="24.95" customHeight="1" thickBot="1">
      <c r="A18" s="1832"/>
      <c r="B18" s="236" t="s">
        <v>102</v>
      </c>
      <c r="C18" s="1262">
        <f>SUM(C32)</f>
        <v>3600</v>
      </c>
      <c r="D18" s="1262">
        <f t="shared" ref="D18:X18" si="16">SUM(D32)</f>
        <v>3240</v>
      </c>
      <c r="E18" s="1262">
        <f t="shared" si="12"/>
        <v>90</v>
      </c>
      <c r="F18" s="1262">
        <f t="shared" si="16"/>
        <v>26784</v>
      </c>
      <c r="G18" s="1262">
        <f t="shared" si="1"/>
        <v>827</v>
      </c>
      <c r="H18" s="1262">
        <f t="shared" si="16"/>
        <v>324</v>
      </c>
      <c r="I18" s="1262">
        <f t="shared" si="8"/>
        <v>9</v>
      </c>
      <c r="J18" s="1292">
        <f t="shared" si="16"/>
        <v>4860</v>
      </c>
      <c r="K18" s="1293">
        <f>ROUND(J18/H18*100,0)</f>
        <v>1500</v>
      </c>
      <c r="L18" s="1294">
        <f t="shared" si="16"/>
        <v>497</v>
      </c>
      <c r="M18" s="1295">
        <f t="shared" si="16"/>
        <v>298</v>
      </c>
      <c r="N18" s="1182">
        <f t="shared" si="3"/>
        <v>60</v>
      </c>
      <c r="O18" s="1262">
        <f t="shared" si="16"/>
        <v>597</v>
      </c>
      <c r="P18" s="1262">
        <f t="shared" si="16"/>
        <v>239</v>
      </c>
      <c r="Q18" s="1262">
        <f t="shared" si="4"/>
        <v>40</v>
      </c>
      <c r="R18" s="1262">
        <f t="shared" si="16"/>
        <v>267</v>
      </c>
      <c r="S18" s="1262">
        <f t="shared" si="16"/>
        <v>161</v>
      </c>
      <c r="T18" s="1262">
        <f t="shared" si="5"/>
        <v>60</v>
      </c>
      <c r="U18" s="1262">
        <f t="shared" si="16"/>
        <v>46</v>
      </c>
      <c r="V18" s="1262">
        <f t="shared" si="16"/>
        <v>37</v>
      </c>
      <c r="W18" s="1262">
        <f t="shared" si="6"/>
        <v>80</v>
      </c>
      <c r="X18" s="1262">
        <f t="shared" si="16"/>
        <v>2872</v>
      </c>
      <c r="Y18" s="1183">
        <f>ROUND(X18/C18*100,0)</f>
        <v>80</v>
      </c>
    </row>
    <row r="19" spans="1:25" ht="24.95" customHeight="1" thickBot="1">
      <c r="A19" s="1827" t="s">
        <v>364</v>
      </c>
      <c r="B19" s="320" t="s">
        <v>377</v>
      </c>
      <c r="C19" s="1296">
        <v>2180</v>
      </c>
      <c r="D19" s="1297">
        <v>1417</v>
      </c>
      <c r="E19" s="1245">
        <v>65</v>
      </c>
      <c r="F19" s="1297">
        <v>9001</v>
      </c>
      <c r="G19" s="1253">
        <f t="shared" ref="G19:G26" si="17">ROUND(F19/D19*100,0)</f>
        <v>635</v>
      </c>
      <c r="H19" s="1297">
        <v>120</v>
      </c>
      <c r="I19" s="1297">
        <v>6</v>
      </c>
      <c r="J19" s="1297">
        <v>1200</v>
      </c>
      <c r="K19" s="1245">
        <f t="shared" ref="K19:K26" si="18">ROUND(J19/H19*100,0)</f>
        <v>1000</v>
      </c>
      <c r="L19" s="1298">
        <v>69</v>
      </c>
      <c r="M19" s="1299">
        <v>41</v>
      </c>
      <c r="N19" s="1145">
        <f t="shared" ref="N19:N26" si="19">ROUND(M19/L19*100,0)</f>
        <v>59</v>
      </c>
      <c r="O19" s="1297">
        <v>280</v>
      </c>
      <c r="P19" s="1297">
        <v>84</v>
      </c>
      <c r="Q19" s="1186">
        <f t="shared" ref="Q19:Q26" si="20">ROUND(P19/O19*100,0)</f>
        <v>30</v>
      </c>
      <c r="R19" s="1297">
        <v>260</v>
      </c>
      <c r="S19" s="1297">
        <v>104</v>
      </c>
      <c r="T19" s="1186">
        <f t="shared" ref="T19:T26" si="21">ROUND(S19/R19*100,0)</f>
        <v>40</v>
      </c>
      <c r="U19" s="1300">
        <v>5</v>
      </c>
      <c r="V19" s="1300">
        <v>3</v>
      </c>
      <c r="W19" s="1186">
        <f t="shared" ref="W19:W26" si="22">ROUND(V19/U19*100,0)</f>
        <v>60</v>
      </c>
      <c r="X19" s="1297">
        <v>1417</v>
      </c>
      <c r="Y19" s="1146">
        <f t="shared" ref="Y19:Y25" si="23">ROUND(X19/C19*100,0)</f>
        <v>65</v>
      </c>
    </row>
    <row r="20" spans="1:25" ht="24.95" customHeight="1" thickBot="1">
      <c r="A20" s="1827"/>
      <c r="B20" s="183" t="s">
        <v>362</v>
      </c>
      <c r="C20" s="1301">
        <v>1716</v>
      </c>
      <c r="D20" s="1302">
        <v>669</v>
      </c>
      <c r="E20" s="1302">
        <v>39</v>
      </c>
      <c r="F20" s="1302">
        <v>4014</v>
      </c>
      <c r="G20" s="1245">
        <f t="shared" si="17"/>
        <v>600</v>
      </c>
      <c r="H20" s="1303">
        <v>69</v>
      </c>
      <c r="I20" s="1302">
        <v>4</v>
      </c>
      <c r="J20" s="1304">
        <v>552</v>
      </c>
      <c r="K20" s="1245">
        <f t="shared" si="18"/>
        <v>800</v>
      </c>
      <c r="L20" s="1305">
        <v>19.87</v>
      </c>
      <c r="M20" s="1303">
        <v>11.92</v>
      </c>
      <c r="N20" s="1145">
        <f t="shared" si="19"/>
        <v>60</v>
      </c>
      <c r="O20" s="1302">
        <v>124.8</v>
      </c>
      <c r="P20" s="1302">
        <v>49.92</v>
      </c>
      <c r="Q20" s="1186">
        <f t="shared" si="20"/>
        <v>40</v>
      </c>
      <c r="R20" s="1302">
        <v>41.45</v>
      </c>
      <c r="S20" s="1302">
        <v>16.579999999999998</v>
      </c>
      <c r="T20" s="1186">
        <f t="shared" si="21"/>
        <v>40</v>
      </c>
      <c r="U20" s="1306">
        <v>126.1</v>
      </c>
      <c r="V20" s="1306">
        <v>25.22</v>
      </c>
      <c r="W20" s="1186">
        <f t="shared" si="22"/>
        <v>20</v>
      </c>
      <c r="X20" s="1302">
        <v>772</v>
      </c>
      <c r="Y20" s="1146">
        <f t="shared" si="23"/>
        <v>45</v>
      </c>
    </row>
    <row r="21" spans="1:25" ht="24.95" customHeight="1" thickBot="1">
      <c r="A21" s="1827"/>
      <c r="B21" s="321" t="s">
        <v>379</v>
      </c>
      <c r="C21" s="1263">
        <v>4005</v>
      </c>
      <c r="D21" s="565">
        <v>2250</v>
      </c>
      <c r="E21" s="1302">
        <v>56.3</v>
      </c>
      <c r="F21" s="1307">
        <v>15300</v>
      </c>
      <c r="G21" s="1245">
        <f t="shared" si="17"/>
        <v>680</v>
      </c>
      <c r="H21" s="1307">
        <v>400</v>
      </c>
      <c r="I21" s="1302">
        <v>9.98</v>
      </c>
      <c r="J21" s="1307">
        <v>2400</v>
      </c>
      <c r="K21" s="1238">
        <f t="shared" si="18"/>
        <v>600</v>
      </c>
      <c r="L21" s="1308">
        <v>5</v>
      </c>
      <c r="M21" s="1309">
        <v>3</v>
      </c>
      <c r="N21" s="1176">
        <f t="shared" si="19"/>
        <v>60</v>
      </c>
      <c r="O21" s="565">
        <v>140</v>
      </c>
      <c r="P21" s="565">
        <v>56</v>
      </c>
      <c r="Q21" s="1250">
        <f t="shared" si="20"/>
        <v>40</v>
      </c>
      <c r="R21" s="1310"/>
      <c r="S21" s="1311"/>
      <c r="T21" s="565">
        <v>0</v>
      </c>
      <c r="U21" s="1250"/>
      <c r="V21" s="278"/>
      <c r="W21" s="278">
        <v>0</v>
      </c>
      <c r="X21" s="1250">
        <v>1200</v>
      </c>
      <c r="Y21" s="1312">
        <f t="shared" si="23"/>
        <v>30</v>
      </c>
    </row>
    <row r="22" spans="1:25" ht="24.95" customHeight="1" thickBot="1">
      <c r="A22" s="1827"/>
      <c r="B22" s="183" t="s">
        <v>374</v>
      </c>
      <c r="C22" s="1301">
        <v>8040</v>
      </c>
      <c r="D22" s="1302">
        <v>5708</v>
      </c>
      <c r="E22" s="1302">
        <v>71</v>
      </c>
      <c r="F22" s="1307">
        <v>36863</v>
      </c>
      <c r="G22" s="1245">
        <f t="shared" si="17"/>
        <v>646</v>
      </c>
      <c r="H22" s="1307">
        <v>400</v>
      </c>
      <c r="I22" s="1302">
        <v>5</v>
      </c>
      <c r="J22" s="1307">
        <v>4000</v>
      </c>
      <c r="K22" s="1245">
        <f t="shared" si="18"/>
        <v>1000</v>
      </c>
      <c r="L22" s="1305">
        <v>114.2</v>
      </c>
      <c r="M22" s="1303">
        <v>83.5</v>
      </c>
      <c r="N22" s="1176">
        <f t="shared" si="19"/>
        <v>73</v>
      </c>
      <c r="O22" s="1302">
        <v>470</v>
      </c>
      <c r="P22" s="1302">
        <v>98</v>
      </c>
      <c r="Q22" s="1250">
        <f t="shared" si="20"/>
        <v>21</v>
      </c>
      <c r="R22" s="1302">
        <v>390</v>
      </c>
      <c r="S22" s="1302">
        <v>156</v>
      </c>
      <c r="T22" s="1250">
        <f t="shared" si="21"/>
        <v>40</v>
      </c>
      <c r="U22" s="1306">
        <v>0</v>
      </c>
      <c r="V22" s="1306">
        <v>0</v>
      </c>
      <c r="W22" s="1250">
        <v>0</v>
      </c>
      <c r="X22" s="1302">
        <v>1528</v>
      </c>
      <c r="Y22" s="1146">
        <f t="shared" si="23"/>
        <v>19</v>
      </c>
    </row>
    <row r="23" spans="1:25" ht="24.95" customHeight="1" thickBot="1">
      <c r="A23" s="1827"/>
      <c r="B23" s="183" t="s">
        <v>380</v>
      </c>
      <c r="C23" s="1301">
        <v>2205</v>
      </c>
      <c r="D23" s="1302">
        <v>925</v>
      </c>
      <c r="E23" s="1302">
        <v>42</v>
      </c>
      <c r="F23" s="565">
        <v>5550</v>
      </c>
      <c r="G23" s="1238">
        <f t="shared" si="17"/>
        <v>600</v>
      </c>
      <c r="H23" s="1309">
        <v>550</v>
      </c>
      <c r="I23" s="1302">
        <v>25</v>
      </c>
      <c r="J23" s="1313">
        <v>5500</v>
      </c>
      <c r="K23" s="1245">
        <f t="shared" si="18"/>
        <v>1000</v>
      </c>
      <c r="L23" s="1305">
        <v>291</v>
      </c>
      <c r="M23" s="1303">
        <v>174</v>
      </c>
      <c r="N23" s="1145">
        <f t="shared" si="19"/>
        <v>60</v>
      </c>
      <c r="O23" s="1302">
        <v>162</v>
      </c>
      <c r="P23" s="1302">
        <v>65</v>
      </c>
      <c r="Q23" s="1186">
        <f t="shared" si="20"/>
        <v>40</v>
      </c>
      <c r="R23" s="1302">
        <v>290</v>
      </c>
      <c r="S23" s="1302">
        <v>145</v>
      </c>
      <c r="T23" s="1186">
        <f t="shared" si="21"/>
        <v>50</v>
      </c>
      <c r="U23" s="1306">
        <v>53</v>
      </c>
      <c r="V23" s="1306">
        <v>32</v>
      </c>
      <c r="W23" s="1186">
        <f t="shared" si="22"/>
        <v>60</v>
      </c>
      <c r="X23" s="1302">
        <v>450</v>
      </c>
      <c r="Y23" s="1146">
        <f t="shared" si="23"/>
        <v>20</v>
      </c>
    </row>
    <row r="24" spans="1:25" ht="24.95" customHeight="1" thickBot="1">
      <c r="A24" s="1827"/>
      <c r="B24" s="183" t="s">
        <v>158</v>
      </c>
      <c r="C24" s="1314">
        <v>8789</v>
      </c>
      <c r="D24" s="1315">
        <f>C24*0.68</f>
        <v>5976.52</v>
      </c>
      <c r="E24" s="1302">
        <v>68</v>
      </c>
      <c r="F24" s="1316">
        <f>D24*6.8</f>
        <v>40640.336000000003</v>
      </c>
      <c r="G24" s="1248">
        <f t="shared" si="17"/>
        <v>680</v>
      </c>
      <c r="H24" s="1317">
        <f>C24*0.08</f>
        <v>703.12</v>
      </c>
      <c r="I24" s="1302">
        <v>8</v>
      </c>
      <c r="J24" s="1318">
        <f>H24*I24</f>
        <v>5624.96</v>
      </c>
      <c r="K24" s="1248">
        <f t="shared" si="18"/>
        <v>800</v>
      </c>
      <c r="L24" s="1319">
        <v>530</v>
      </c>
      <c r="M24" s="1317">
        <v>310</v>
      </c>
      <c r="N24" s="1172">
        <f t="shared" si="19"/>
        <v>58</v>
      </c>
      <c r="O24" s="1315">
        <v>970</v>
      </c>
      <c r="P24" s="1315">
        <v>350</v>
      </c>
      <c r="Q24" s="1247">
        <f t="shared" si="20"/>
        <v>36</v>
      </c>
      <c r="R24" s="1315">
        <v>365</v>
      </c>
      <c r="S24" s="1315">
        <v>210</v>
      </c>
      <c r="T24" s="1247">
        <f t="shared" si="21"/>
        <v>58</v>
      </c>
      <c r="U24" s="1315">
        <v>80</v>
      </c>
      <c r="V24" s="1315">
        <v>45</v>
      </c>
      <c r="W24" s="1247">
        <f t="shared" si="22"/>
        <v>56</v>
      </c>
      <c r="X24" s="1315">
        <f>C24*0.55</f>
        <v>4833.9500000000007</v>
      </c>
      <c r="Y24" s="1173">
        <f t="shared" si="23"/>
        <v>55</v>
      </c>
    </row>
    <row r="25" spans="1:25" ht="24.95" customHeight="1" thickBot="1">
      <c r="A25" s="1827"/>
      <c r="B25" s="184" t="s">
        <v>375</v>
      </c>
      <c r="C25" s="1301">
        <v>8881</v>
      </c>
      <c r="D25" s="1302">
        <v>6217</v>
      </c>
      <c r="E25" s="1302">
        <v>70</v>
      </c>
      <c r="F25" s="1302">
        <v>39800</v>
      </c>
      <c r="G25" s="1245">
        <f t="shared" si="17"/>
        <v>640</v>
      </c>
      <c r="H25" s="1303">
        <v>1066</v>
      </c>
      <c r="I25" s="1302">
        <v>12</v>
      </c>
      <c r="J25" s="1320">
        <v>8260</v>
      </c>
      <c r="K25" s="1245">
        <f t="shared" si="18"/>
        <v>775</v>
      </c>
      <c r="L25" s="1321">
        <v>145</v>
      </c>
      <c r="M25" s="1303">
        <v>102</v>
      </c>
      <c r="N25" s="1145">
        <f t="shared" si="19"/>
        <v>70</v>
      </c>
      <c r="O25" s="1302">
        <v>252</v>
      </c>
      <c r="P25" s="1302">
        <v>151</v>
      </c>
      <c r="Q25" s="1186">
        <f t="shared" si="20"/>
        <v>60</v>
      </c>
      <c r="R25" s="1302">
        <v>239</v>
      </c>
      <c r="S25" s="1302">
        <v>98</v>
      </c>
      <c r="T25" s="1186">
        <f t="shared" si="21"/>
        <v>41</v>
      </c>
      <c r="U25" s="1306">
        <v>139</v>
      </c>
      <c r="V25" s="1306">
        <v>83</v>
      </c>
      <c r="W25" s="1186">
        <f t="shared" si="22"/>
        <v>60</v>
      </c>
      <c r="X25" s="1302">
        <v>5773</v>
      </c>
      <c r="Y25" s="1146">
        <f t="shared" si="23"/>
        <v>65</v>
      </c>
    </row>
    <row r="26" spans="1:25" ht="24.95" customHeight="1" thickBot="1">
      <c r="A26" s="1827"/>
      <c r="B26" s="183" t="s">
        <v>459</v>
      </c>
      <c r="C26" s="1322">
        <v>7177</v>
      </c>
      <c r="D26" s="1323">
        <v>6746</v>
      </c>
      <c r="E26" s="1323">
        <v>94</v>
      </c>
      <c r="F26" s="1323">
        <v>52349</v>
      </c>
      <c r="G26" s="1245">
        <f t="shared" si="17"/>
        <v>776</v>
      </c>
      <c r="H26" s="1324">
        <v>215</v>
      </c>
      <c r="I26" s="1323">
        <v>3</v>
      </c>
      <c r="J26" s="1325">
        <v>2150</v>
      </c>
      <c r="K26" s="1245">
        <f t="shared" si="18"/>
        <v>1000</v>
      </c>
      <c r="L26" s="1326">
        <v>416</v>
      </c>
      <c r="M26" s="1324">
        <v>166</v>
      </c>
      <c r="N26" s="1145">
        <f t="shared" si="19"/>
        <v>40</v>
      </c>
      <c r="O26" s="1323">
        <v>213</v>
      </c>
      <c r="P26" s="1323">
        <v>85</v>
      </c>
      <c r="Q26" s="1250">
        <f t="shared" si="20"/>
        <v>40</v>
      </c>
      <c r="R26" s="1323">
        <v>2537</v>
      </c>
      <c r="S26" s="1323">
        <v>1522</v>
      </c>
      <c r="T26" s="1186">
        <f t="shared" si="21"/>
        <v>60</v>
      </c>
      <c r="U26" s="1327">
        <v>223</v>
      </c>
      <c r="V26" s="1327">
        <v>89</v>
      </c>
      <c r="W26" s="1186">
        <f t="shared" si="22"/>
        <v>40</v>
      </c>
      <c r="X26" s="1323">
        <v>2512</v>
      </c>
      <c r="Y26" s="1146">
        <f>ROUND(X26/C26*100,0)</f>
        <v>35</v>
      </c>
    </row>
    <row r="27" spans="1:25" ht="24.95" customHeight="1" thickBot="1">
      <c r="A27" s="1827"/>
      <c r="B27" s="183" t="s">
        <v>159</v>
      </c>
      <c r="C27" s="1328">
        <v>6387</v>
      </c>
      <c r="D27" s="1329">
        <v>5301</v>
      </c>
      <c r="E27" s="1302">
        <v>83</v>
      </c>
      <c r="F27" s="1330">
        <v>39720</v>
      </c>
      <c r="G27" s="1245">
        <f t="shared" ref="G27:G32" si="24">ROUND(F27/D27*100,0)</f>
        <v>749</v>
      </c>
      <c r="H27" s="1331">
        <v>766</v>
      </c>
      <c r="I27" s="1302">
        <v>12</v>
      </c>
      <c r="J27" s="1332">
        <v>7660</v>
      </c>
      <c r="K27" s="1245">
        <f t="shared" ref="K27:K32" si="25">ROUND(J27/H27*100,0)</f>
        <v>1000</v>
      </c>
      <c r="L27" s="1333">
        <v>10</v>
      </c>
      <c r="M27" s="1334">
        <v>6</v>
      </c>
      <c r="N27" s="1145">
        <f t="shared" ref="N27:N32" si="26">ROUND(M27/L27*100,0)</f>
        <v>60</v>
      </c>
      <c r="O27" s="1335">
        <v>180</v>
      </c>
      <c r="P27" s="1335">
        <v>72</v>
      </c>
      <c r="Q27" s="1186">
        <f t="shared" ref="Q27:Q32" si="27">ROUND(P27/O27*100,0)</f>
        <v>40</v>
      </c>
      <c r="R27" s="1335">
        <v>2299</v>
      </c>
      <c r="S27" s="1335">
        <v>919</v>
      </c>
      <c r="T27" s="1186">
        <f t="shared" ref="T27:T32" si="28">ROUND(S27/R27*100,0)</f>
        <v>40</v>
      </c>
      <c r="U27" s="1336">
        <v>30</v>
      </c>
      <c r="V27" s="1336">
        <v>12</v>
      </c>
      <c r="W27" s="1186">
        <f t="shared" ref="W27:W32" si="29">ROUND(V27/U27*100,0)</f>
        <v>40</v>
      </c>
      <c r="X27" s="1335">
        <v>1596</v>
      </c>
      <c r="Y27" s="1146">
        <f t="shared" ref="Y27:Y32" si="30">ROUND(X27/C27*100,0)</f>
        <v>25</v>
      </c>
    </row>
    <row r="28" spans="1:25" ht="24.95" customHeight="1" thickBot="1">
      <c r="A28" s="1827"/>
      <c r="B28" s="183" t="s">
        <v>607</v>
      </c>
      <c r="C28" s="1337">
        <v>6892</v>
      </c>
      <c r="D28" s="1325">
        <v>5993</v>
      </c>
      <c r="E28" s="1302">
        <v>87</v>
      </c>
      <c r="F28" s="1323">
        <v>46600</v>
      </c>
      <c r="G28" s="1245">
        <f t="shared" si="24"/>
        <v>778</v>
      </c>
      <c r="H28" s="1338">
        <v>395</v>
      </c>
      <c r="I28" s="1302">
        <v>6</v>
      </c>
      <c r="J28" s="1329">
        <v>3950</v>
      </c>
      <c r="K28" s="1245">
        <f t="shared" si="25"/>
        <v>1000</v>
      </c>
      <c r="L28" s="1307">
        <v>110.8</v>
      </c>
      <c r="M28" s="1339">
        <v>46.28</v>
      </c>
      <c r="N28" s="1145">
        <f t="shared" si="26"/>
        <v>42</v>
      </c>
      <c r="O28" s="1330">
        <v>35.15</v>
      </c>
      <c r="P28" s="1330">
        <v>14.079999999999998</v>
      </c>
      <c r="Q28" s="1186">
        <f t="shared" si="27"/>
        <v>40</v>
      </c>
      <c r="R28" s="1330">
        <v>2128.6999999999998</v>
      </c>
      <c r="S28" s="1340">
        <v>839.02</v>
      </c>
      <c r="T28" s="1186">
        <f t="shared" si="28"/>
        <v>39</v>
      </c>
      <c r="U28" s="1341">
        <v>34.25</v>
      </c>
      <c r="V28" s="1342">
        <v>13.74</v>
      </c>
      <c r="W28" s="1186">
        <f t="shared" si="29"/>
        <v>40</v>
      </c>
      <c r="X28" s="1343">
        <v>2950</v>
      </c>
      <c r="Y28" s="1146">
        <f t="shared" si="30"/>
        <v>43</v>
      </c>
    </row>
    <row r="29" spans="1:25" ht="24.95" customHeight="1" thickBot="1">
      <c r="A29" s="1827"/>
      <c r="B29" s="183" t="s">
        <v>99</v>
      </c>
      <c r="C29" s="1263">
        <v>1870</v>
      </c>
      <c r="D29" s="565">
        <v>1777</v>
      </c>
      <c r="E29" s="1302">
        <v>95</v>
      </c>
      <c r="F29" s="565">
        <v>11874</v>
      </c>
      <c r="G29" s="1245">
        <f t="shared" si="24"/>
        <v>668</v>
      </c>
      <c r="H29" s="1309">
        <v>56</v>
      </c>
      <c r="I29" s="1302">
        <v>3</v>
      </c>
      <c r="J29" s="1313">
        <v>560</v>
      </c>
      <c r="K29" s="1245">
        <f t="shared" si="25"/>
        <v>1000</v>
      </c>
      <c r="L29" s="1308">
        <v>106</v>
      </c>
      <c r="M29" s="1309">
        <v>45</v>
      </c>
      <c r="N29" s="1145">
        <f t="shared" si="26"/>
        <v>42</v>
      </c>
      <c r="O29" s="565">
        <v>92</v>
      </c>
      <c r="P29" s="565">
        <v>37</v>
      </c>
      <c r="Q29" s="1186">
        <f t="shared" si="27"/>
        <v>40</v>
      </c>
      <c r="R29" s="565">
        <v>644</v>
      </c>
      <c r="S29" s="565">
        <v>274</v>
      </c>
      <c r="T29" s="1186">
        <f t="shared" si="28"/>
        <v>43</v>
      </c>
      <c r="U29" s="278">
        <v>3</v>
      </c>
      <c r="V29" s="278">
        <v>1</v>
      </c>
      <c r="W29" s="1186">
        <f t="shared" si="29"/>
        <v>33</v>
      </c>
      <c r="X29" s="565">
        <v>1122</v>
      </c>
      <c r="Y29" s="1146">
        <f t="shared" si="30"/>
        <v>60</v>
      </c>
    </row>
    <row r="30" spans="1:25" ht="24.95" customHeight="1" thickBot="1">
      <c r="A30" s="1827"/>
      <c r="B30" s="183" t="s">
        <v>376</v>
      </c>
      <c r="C30" s="1344" t="s">
        <v>726</v>
      </c>
      <c r="D30" s="1345">
        <v>2184.44</v>
      </c>
      <c r="E30" s="1302" t="s">
        <v>726</v>
      </c>
      <c r="F30" s="1345">
        <v>16043.120999999999</v>
      </c>
      <c r="G30" s="1245">
        <f t="shared" si="24"/>
        <v>734</v>
      </c>
      <c r="H30" s="1346">
        <v>405.36</v>
      </c>
      <c r="I30" s="1302" t="s">
        <v>726</v>
      </c>
      <c r="J30" s="1347">
        <v>3040.2</v>
      </c>
      <c r="K30" s="1245">
        <f t="shared" si="25"/>
        <v>750</v>
      </c>
      <c r="L30" s="1321">
        <v>223</v>
      </c>
      <c r="M30" s="1346">
        <v>179</v>
      </c>
      <c r="N30" s="1145">
        <f t="shared" si="26"/>
        <v>80</v>
      </c>
      <c r="O30" s="1345">
        <v>1330</v>
      </c>
      <c r="P30" s="1345">
        <v>266</v>
      </c>
      <c r="Q30" s="1186">
        <f t="shared" si="27"/>
        <v>20</v>
      </c>
      <c r="R30" s="1345">
        <v>240</v>
      </c>
      <c r="S30" s="1345">
        <v>144</v>
      </c>
      <c r="T30" s="1186">
        <f t="shared" si="28"/>
        <v>60</v>
      </c>
      <c r="U30" s="1348">
        <v>22.4</v>
      </c>
      <c r="V30" s="1348">
        <v>13.4</v>
      </c>
      <c r="W30" s="1186">
        <f t="shared" si="29"/>
        <v>60</v>
      </c>
      <c r="X30" s="1335">
        <v>1801.6000000000001</v>
      </c>
      <c r="Y30" s="1146" t="s">
        <v>727</v>
      </c>
    </row>
    <row r="31" spans="1:25" ht="24.95" customHeight="1" thickBot="1">
      <c r="A31" s="1827"/>
      <c r="B31" s="170" t="s">
        <v>363</v>
      </c>
      <c r="C31" s="1342" t="s">
        <v>726</v>
      </c>
      <c r="D31" s="1330">
        <v>181</v>
      </c>
      <c r="E31" s="1302" t="s">
        <v>726</v>
      </c>
      <c r="F31" s="1330">
        <v>1322.58</v>
      </c>
      <c r="G31" s="1245">
        <f t="shared" si="24"/>
        <v>731</v>
      </c>
      <c r="H31" s="1349">
        <v>26</v>
      </c>
      <c r="I31" s="1302" t="s">
        <v>726</v>
      </c>
      <c r="J31" s="1307">
        <v>260</v>
      </c>
      <c r="K31" s="1245">
        <f t="shared" si="25"/>
        <v>1000</v>
      </c>
      <c r="L31" s="1307">
        <v>1</v>
      </c>
      <c r="M31" s="1349">
        <f>20*50/1000</f>
        <v>1</v>
      </c>
      <c r="N31" s="1145">
        <f t="shared" si="26"/>
        <v>100</v>
      </c>
      <c r="O31" s="1330">
        <v>13</v>
      </c>
      <c r="P31" s="1330">
        <v>2.7</v>
      </c>
      <c r="Q31" s="1186">
        <f t="shared" si="27"/>
        <v>21</v>
      </c>
      <c r="R31" s="1330">
        <v>50</v>
      </c>
      <c r="S31" s="1330">
        <v>14.72</v>
      </c>
      <c r="T31" s="1186">
        <f t="shared" si="28"/>
        <v>29</v>
      </c>
      <c r="U31" s="1350">
        <v>0</v>
      </c>
      <c r="V31" s="1350">
        <v>0</v>
      </c>
      <c r="W31" s="1186">
        <v>0</v>
      </c>
      <c r="X31" s="1343">
        <v>171</v>
      </c>
      <c r="Y31" s="1146" t="s">
        <v>727</v>
      </c>
    </row>
    <row r="32" spans="1:25" ht="24.95" customHeight="1" thickBot="1">
      <c r="A32" s="1828"/>
      <c r="B32" s="375" t="s">
        <v>102</v>
      </c>
      <c r="C32" s="1351">
        <v>3600</v>
      </c>
      <c r="D32" s="1352">
        <v>3240</v>
      </c>
      <c r="E32" s="1352">
        <v>90</v>
      </c>
      <c r="F32" s="1352">
        <v>26784</v>
      </c>
      <c r="G32" s="1294">
        <f t="shared" si="24"/>
        <v>827</v>
      </c>
      <c r="H32" s="1352">
        <v>324</v>
      </c>
      <c r="I32" s="1352">
        <v>9</v>
      </c>
      <c r="J32" s="1352">
        <v>4860</v>
      </c>
      <c r="K32" s="1294">
        <f t="shared" si="25"/>
        <v>1500</v>
      </c>
      <c r="L32" s="1353">
        <v>497</v>
      </c>
      <c r="M32" s="1354">
        <v>298</v>
      </c>
      <c r="N32" s="1355">
        <f t="shared" si="26"/>
        <v>60</v>
      </c>
      <c r="O32" s="1356">
        <v>597</v>
      </c>
      <c r="P32" s="1352">
        <v>239</v>
      </c>
      <c r="Q32" s="1357">
        <f t="shared" si="27"/>
        <v>40</v>
      </c>
      <c r="R32" s="1352">
        <v>267</v>
      </c>
      <c r="S32" s="1352">
        <v>161</v>
      </c>
      <c r="T32" s="1357">
        <f t="shared" si="28"/>
        <v>60</v>
      </c>
      <c r="U32" s="1358">
        <v>46</v>
      </c>
      <c r="V32" s="1358">
        <v>37</v>
      </c>
      <c r="W32" s="1357">
        <f t="shared" si="29"/>
        <v>80</v>
      </c>
      <c r="X32" s="1352">
        <v>2872</v>
      </c>
      <c r="Y32" s="1359">
        <f t="shared" si="30"/>
        <v>80</v>
      </c>
    </row>
    <row r="33" spans="1:25">
      <c r="A33" s="135"/>
      <c r="B33" s="203"/>
      <c r="C33" s="135"/>
      <c r="D33" s="135"/>
      <c r="E33" s="135"/>
      <c r="F33" s="135"/>
      <c r="G33" s="135"/>
      <c r="H33" s="135"/>
      <c r="I33" s="135"/>
      <c r="J33" s="135"/>
      <c r="K33" s="135"/>
      <c r="L33" s="135"/>
      <c r="M33" s="135"/>
      <c r="N33" s="135"/>
      <c r="O33" s="135"/>
      <c r="P33" s="135"/>
      <c r="Q33" s="135"/>
      <c r="R33" s="135"/>
      <c r="S33" s="135"/>
      <c r="T33" s="135"/>
      <c r="U33" s="135"/>
      <c r="V33" s="135"/>
      <c r="W33" s="135"/>
      <c r="X33" s="135"/>
      <c r="Y33" s="135"/>
    </row>
    <row r="34" spans="1:25">
      <c r="A34" s="273"/>
      <c r="B34" s="195"/>
    </row>
    <row r="35" spans="1:25">
      <c r="A35" s="273"/>
      <c r="B35" s="195"/>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c r="A36" s="273"/>
      <c r="B36" s="195"/>
      <c r="C36" s="273"/>
      <c r="D36" s="273"/>
      <c r="E36" s="273"/>
      <c r="F36" s="273"/>
      <c r="G36" s="273"/>
      <c r="H36" s="273"/>
      <c r="I36" s="273"/>
      <c r="J36" s="273"/>
      <c r="K36" s="273"/>
      <c r="L36" s="273"/>
      <c r="M36" s="273"/>
      <c r="N36" s="273"/>
      <c r="O36" s="273"/>
      <c r="P36" s="273"/>
      <c r="Q36" s="273"/>
      <c r="R36" s="273"/>
      <c r="S36" s="273"/>
      <c r="T36" s="273"/>
      <c r="U36" s="273"/>
      <c r="V36" s="273"/>
      <c r="W36" s="273"/>
      <c r="X36" s="273"/>
      <c r="Y36" s="273"/>
    </row>
    <row r="37" spans="1:25">
      <c r="A37" s="273"/>
      <c r="B37" s="195"/>
      <c r="C37" s="273"/>
      <c r="D37" s="273"/>
      <c r="E37" s="273"/>
      <c r="F37" s="273"/>
      <c r="G37" s="273"/>
      <c r="H37" s="273"/>
      <c r="I37" s="273"/>
      <c r="J37" s="273"/>
      <c r="K37" s="273"/>
      <c r="L37" s="273"/>
      <c r="M37" s="273"/>
      <c r="N37" s="273"/>
      <c r="O37" s="273"/>
      <c r="P37" s="273"/>
      <c r="Q37" s="273"/>
      <c r="R37" s="273"/>
      <c r="S37" s="273"/>
      <c r="T37" s="273"/>
      <c r="U37" s="273"/>
      <c r="V37" s="273"/>
      <c r="W37" s="273"/>
      <c r="X37" s="273"/>
      <c r="Y37" s="273"/>
    </row>
    <row r="38" spans="1:25">
      <c r="A38" s="273"/>
      <c r="B38" s="195"/>
      <c r="C38" s="273"/>
      <c r="D38" s="273"/>
      <c r="E38" s="273"/>
      <c r="F38" s="273"/>
      <c r="G38" s="273"/>
      <c r="H38" s="273"/>
      <c r="I38" s="273"/>
      <c r="J38" s="273"/>
      <c r="K38" s="273"/>
      <c r="L38" s="273"/>
      <c r="M38" s="273"/>
      <c r="N38" s="273"/>
      <c r="O38" s="273"/>
      <c r="P38" s="273"/>
      <c r="Q38" s="273"/>
      <c r="R38" s="273"/>
      <c r="S38" s="273"/>
      <c r="T38" s="273"/>
      <c r="U38" s="273"/>
      <c r="V38" s="273"/>
      <c r="W38" s="273"/>
      <c r="X38" s="273"/>
      <c r="Y38" s="273"/>
    </row>
    <row r="39" spans="1:25">
      <c r="C39" s="273"/>
      <c r="D39" s="273"/>
      <c r="E39" s="273"/>
      <c r="F39" s="273"/>
      <c r="G39" s="273"/>
      <c r="H39" s="273"/>
      <c r="I39" s="273"/>
      <c r="J39" s="273"/>
      <c r="K39" s="273"/>
      <c r="L39" s="273"/>
      <c r="M39" s="273"/>
      <c r="N39" s="273"/>
      <c r="O39" s="273"/>
      <c r="P39" s="273"/>
      <c r="Q39" s="273"/>
      <c r="R39" s="273"/>
      <c r="S39" s="273"/>
      <c r="T39" s="273"/>
      <c r="U39" s="273"/>
      <c r="V39" s="273"/>
      <c r="W39" s="273"/>
      <c r="X39" s="273"/>
      <c r="Y39" s="273"/>
    </row>
  </sheetData>
  <mergeCells count="20">
    <mergeCell ref="X3:Y3"/>
    <mergeCell ref="A19:A32"/>
    <mergeCell ref="A8:B8"/>
    <mergeCell ref="A9:B9"/>
    <mergeCell ref="A10:B10"/>
    <mergeCell ref="A11:B11"/>
    <mergeCell ref="A12:A18"/>
    <mergeCell ref="A1:K1"/>
    <mergeCell ref="D4:G4"/>
    <mergeCell ref="D3:K3"/>
    <mergeCell ref="L3:W3"/>
    <mergeCell ref="L4:N4"/>
    <mergeCell ref="O4:Q4"/>
    <mergeCell ref="R4:T4"/>
    <mergeCell ref="U4:W4"/>
    <mergeCell ref="A3:B7"/>
    <mergeCell ref="H4:K4"/>
    <mergeCell ref="Q5:Q7"/>
    <mergeCell ref="T5:T7"/>
    <mergeCell ref="W5:W7"/>
  </mergeCells>
  <phoneticPr fontId="5"/>
  <printOptions horizontalCentered="1"/>
  <pageMargins left="0.59055118110236227" right="0.59055118110236227" top="0.59055118110236227" bottom="0.39370078740157483" header="0.51181102362204722" footer="0.31496062992125984"/>
  <pageSetup paperSize="9" firstPageNumber="22" pageOrder="overThenDown" orientation="portrait" r:id="rId1"/>
  <headerFooter scaleWithDoc="0" alignWithMargins="0">
    <oddFooter>&amp;C-&amp;P -</oddFooter>
  </headerFooter>
  <rowBreaks count="1" manualBreakCount="1">
    <brk id="66" max="16383" man="1"/>
  </rowBreaks>
  <colBreaks count="1" manualBreakCount="1">
    <brk id="11" max="31" man="1"/>
  </colBreaks>
  <ignoredErrors>
    <ignoredError sqref="E8:V10 W8:X11 W20:X25 X18:X19 F11:H11 J11:V11" formula="1"/>
    <ignoredError sqref="E13:V16 W12:W19 X12:X17 E12 G12:V12 E18:V19 F17:H17 J17:V17" formula="1" formulaRange="1"/>
    <ignoredError sqref="C12:D16 C18:D19 D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pageSetUpPr fitToPage="1"/>
  </sheetPr>
  <dimension ref="A1:BF78"/>
  <sheetViews>
    <sheetView view="pageBreakPreview" zoomScaleNormal="75" zoomScaleSheetLayoutView="100" workbookViewId="0">
      <pane xSplit="2" ySplit="8" topLeftCell="C9" activePane="bottomRight" state="frozen"/>
      <selection activeCell="H31" sqref="H31:H33"/>
      <selection pane="topRight" activeCell="H31" sqref="H31:H33"/>
      <selection pane="bottomLeft" activeCell="H31" sqref="H31:H33"/>
      <selection pane="bottomRight" activeCell="A9" sqref="A9:B9"/>
    </sheetView>
  </sheetViews>
  <sheetFormatPr defaultColWidth="13.375" defaultRowHeight="17.25"/>
  <cols>
    <col min="1" max="1" width="2.875" style="136" bestFit="1" customWidth="1"/>
    <col min="2" max="2" width="8.625" style="136" customWidth="1"/>
    <col min="3" max="5" width="9.375" style="136" customWidth="1"/>
    <col min="6" max="6" width="5" style="136" customWidth="1"/>
    <col min="7" max="7" width="8.25" style="136" customWidth="1"/>
    <col min="8" max="14" width="7.625" style="136" customWidth="1"/>
    <col min="15" max="15" width="7.5" style="136" bestFit="1" customWidth="1"/>
    <col min="16" max="16" width="10.5" style="136" bestFit="1" customWidth="1"/>
    <col min="17" max="17" width="3.25" style="136" customWidth="1"/>
    <col min="18" max="18" width="8.25" style="210" customWidth="1"/>
    <col min="19" max="19" width="8.375" style="136" customWidth="1"/>
    <col min="20" max="20" width="7.875" style="136" customWidth="1"/>
    <col min="21" max="21" width="8.375" style="136" customWidth="1"/>
    <col min="22" max="22" width="8.5" style="136" customWidth="1"/>
    <col min="23" max="23" width="9.875" style="136" customWidth="1"/>
    <col min="24" max="24" width="8" style="136" customWidth="1"/>
    <col min="25" max="25" width="10.75" style="136" customWidth="1"/>
    <col min="26" max="26" width="11.75" style="136" customWidth="1"/>
    <col min="27" max="27" width="10.25" style="136" customWidth="1"/>
    <col min="28" max="28" width="11.125" style="136" customWidth="1"/>
    <col min="29" max="29" width="9.75" style="136" customWidth="1"/>
    <col min="30" max="30" width="7.625" style="136" customWidth="1"/>
    <col min="31" max="31" width="10.75" style="136" customWidth="1"/>
    <col min="32" max="32" width="7.625" style="136" customWidth="1"/>
    <col min="33" max="33" width="9.75" style="136" customWidth="1"/>
    <col min="34" max="34" width="7.625" style="136" customWidth="1"/>
    <col min="35" max="35" width="9.75" style="136" customWidth="1"/>
    <col min="36" max="36" width="7.625" style="136" customWidth="1"/>
    <col min="37" max="37" width="10" style="136" customWidth="1"/>
    <col min="38" max="38" width="7.625" style="136" customWidth="1"/>
    <col min="39" max="39" width="10.125" style="136" customWidth="1"/>
    <col min="40" max="40" width="7.625" style="136" customWidth="1"/>
    <col min="41" max="41" width="12" style="136" customWidth="1"/>
    <col min="42" max="42" width="7.625" style="136" customWidth="1"/>
    <col min="43" max="43" width="12.125" style="136" customWidth="1"/>
    <col min="44" max="44" width="11.5" style="136" customWidth="1"/>
    <col min="45" max="46" width="7.625" style="136" customWidth="1"/>
    <col min="47" max="47" width="11.625" style="136" customWidth="1"/>
    <col min="48" max="48" width="7.625" style="136" customWidth="1"/>
    <col min="49" max="49" width="10" style="136" customWidth="1"/>
    <col min="50" max="50" width="7.625" style="136" customWidth="1"/>
    <col min="51" max="51" width="7.75" style="136" customWidth="1"/>
    <col min="52" max="52" width="7" style="136" customWidth="1"/>
    <col min="53" max="53" width="9.875" style="136" customWidth="1"/>
    <col min="54" max="54" width="6.75" style="136" customWidth="1"/>
    <col min="55" max="55" width="11.25" style="136" customWidth="1"/>
    <col min="56" max="56" width="7" style="136" customWidth="1"/>
    <col min="57" max="57" width="9.25" style="136" customWidth="1"/>
    <col min="58" max="58" width="7.75" style="136" customWidth="1"/>
    <col min="59" max="59" width="3.5" style="136" customWidth="1"/>
    <col min="60" max="16384" width="13.375" style="136"/>
  </cols>
  <sheetData>
    <row r="1" spans="1:58">
      <c r="A1" s="1857" t="s">
        <v>697</v>
      </c>
      <c r="B1" s="1857"/>
      <c r="C1" s="1857"/>
      <c r="D1" s="1857"/>
      <c r="E1" s="1857"/>
      <c r="F1" s="1857"/>
      <c r="G1" s="1857"/>
      <c r="H1" s="1857"/>
      <c r="I1" s="1857"/>
      <c r="J1" s="1857"/>
      <c r="K1" s="1857"/>
      <c r="L1" s="1857"/>
      <c r="M1" s="1857"/>
      <c r="N1" s="1857"/>
      <c r="O1" s="1857"/>
      <c r="P1" s="1857"/>
      <c r="Q1" s="248"/>
      <c r="R1" s="322"/>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137"/>
      <c r="BB1" s="137"/>
      <c r="BC1" s="137"/>
      <c r="BD1" s="137"/>
      <c r="BE1" s="137"/>
      <c r="BF1" s="137"/>
    </row>
    <row r="2" spans="1:58">
      <c r="B2" s="323"/>
      <c r="C2" s="323"/>
      <c r="D2" s="323"/>
      <c r="E2" s="134"/>
      <c r="F2" s="134"/>
      <c r="G2" s="1859"/>
      <c r="H2" s="1859"/>
      <c r="I2" s="134"/>
      <c r="J2" s="134"/>
      <c r="K2" s="134"/>
      <c r="L2" s="134"/>
      <c r="M2" s="134"/>
      <c r="N2" s="134"/>
      <c r="O2" s="134"/>
      <c r="P2" s="134"/>
      <c r="Q2" s="134"/>
      <c r="R2" s="269"/>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248"/>
      <c r="AZ2" s="248"/>
      <c r="BA2" s="137"/>
      <c r="BB2" s="137"/>
      <c r="BC2" s="137"/>
      <c r="BD2" s="137"/>
      <c r="BE2" s="137"/>
      <c r="BF2" s="137"/>
    </row>
    <row r="3" spans="1:58" ht="18" thickBot="1">
      <c r="B3" s="1858" t="s">
        <v>639</v>
      </c>
      <c r="C3" s="1858"/>
      <c r="D3" s="1858"/>
      <c r="E3" s="134"/>
      <c r="F3" s="134"/>
      <c r="G3" s="324"/>
      <c r="H3" s="324"/>
      <c r="I3" s="134"/>
      <c r="J3" s="134"/>
      <c r="K3" s="134"/>
      <c r="L3" s="134"/>
      <c r="M3" s="134"/>
      <c r="N3" s="134"/>
      <c r="O3" s="134"/>
      <c r="P3" s="134"/>
      <c r="Q3" s="134"/>
      <c r="R3" s="269"/>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248"/>
      <c r="AZ3" s="248"/>
      <c r="BA3" s="137"/>
      <c r="BB3" s="137"/>
      <c r="BC3" s="137"/>
      <c r="BD3" s="137"/>
      <c r="BE3" s="137"/>
      <c r="BF3" s="137"/>
    </row>
    <row r="4" spans="1:58" ht="18" customHeight="1">
      <c r="A4" s="1817" t="s">
        <v>87</v>
      </c>
      <c r="B4" s="1818"/>
      <c r="C4" s="325"/>
      <c r="D4" s="325"/>
      <c r="E4" s="1860" t="s">
        <v>460</v>
      </c>
      <c r="F4" s="1861"/>
      <c r="G4" s="1861"/>
      <c r="H4" s="1861"/>
      <c r="I4" s="1861"/>
      <c r="J4" s="1861"/>
      <c r="K4" s="1861"/>
      <c r="L4" s="1861"/>
      <c r="M4" s="1861"/>
      <c r="N4" s="1861"/>
      <c r="O4" s="326"/>
      <c r="P4" s="327"/>
    </row>
    <row r="5" spans="1:58" ht="18" customHeight="1">
      <c r="A5" s="1819"/>
      <c r="B5" s="1820"/>
      <c r="C5" s="328" t="s">
        <v>66</v>
      </c>
      <c r="D5" s="328" t="s">
        <v>64</v>
      </c>
      <c r="E5" s="329" t="s">
        <v>49</v>
      </c>
      <c r="F5" s="330"/>
      <c r="G5" s="1836" t="s">
        <v>206</v>
      </c>
      <c r="H5" s="1837"/>
      <c r="I5" s="1837"/>
      <c r="J5" s="1837"/>
      <c r="K5" s="1837"/>
      <c r="L5" s="1837"/>
      <c r="M5" s="1837"/>
      <c r="N5" s="1837"/>
      <c r="O5" s="331" t="s">
        <v>475</v>
      </c>
      <c r="P5" s="332" t="s">
        <v>44</v>
      </c>
    </row>
    <row r="6" spans="1:58" ht="18" customHeight="1">
      <c r="A6" s="1819"/>
      <c r="B6" s="1820"/>
      <c r="C6" s="328" t="s">
        <v>57</v>
      </c>
      <c r="D6" s="328" t="s">
        <v>53</v>
      </c>
      <c r="E6" s="333" t="s">
        <v>39</v>
      </c>
      <c r="F6" s="334" t="s">
        <v>71</v>
      </c>
      <c r="G6" s="335" t="s">
        <v>212</v>
      </c>
      <c r="H6" s="1836" t="s">
        <v>368</v>
      </c>
      <c r="I6" s="1837"/>
      <c r="J6" s="1838"/>
      <c r="K6" s="1836" t="s">
        <v>369</v>
      </c>
      <c r="L6" s="1837"/>
      <c r="M6" s="1838"/>
      <c r="N6" s="329" t="s">
        <v>43</v>
      </c>
      <c r="O6" s="331"/>
      <c r="P6" s="336" t="s">
        <v>62</v>
      </c>
    </row>
    <row r="7" spans="1:58" ht="18" customHeight="1">
      <c r="A7" s="1819"/>
      <c r="B7" s="1820"/>
      <c r="C7" s="328"/>
      <c r="D7" s="337"/>
      <c r="E7" s="338"/>
      <c r="F7" s="334" t="s">
        <v>39</v>
      </c>
      <c r="G7" s="333" t="s">
        <v>152</v>
      </c>
      <c r="H7" s="333" t="s">
        <v>45</v>
      </c>
      <c r="I7" s="334" t="s">
        <v>383</v>
      </c>
      <c r="J7" s="335" t="s">
        <v>56</v>
      </c>
      <c r="K7" s="335" t="s">
        <v>47</v>
      </c>
      <c r="L7" s="335" t="s">
        <v>48</v>
      </c>
      <c r="M7" s="335" t="s">
        <v>56</v>
      </c>
      <c r="N7" s="339"/>
      <c r="O7" s="340"/>
      <c r="P7" s="341"/>
    </row>
    <row r="8" spans="1:58" ht="18" customHeight="1" thickBot="1">
      <c r="A8" s="1840"/>
      <c r="B8" s="1841"/>
      <c r="C8" s="342" t="s">
        <v>210</v>
      </c>
      <c r="D8" s="342" t="s">
        <v>210</v>
      </c>
      <c r="E8" s="342" t="s">
        <v>210</v>
      </c>
      <c r="F8" s="342" t="s">
        <v>213</v>
      </c>
      <c r="G8" s="342"/>
      <c r="H8" s="342"/>
      <c r="I8" s="342"/>
      <c r="J8" s="342"/>
      <c r="K8" s="342"/>
      <c r="L8" s="342"/>
      <c r="M8" s="342"/>
      <c r="N8" s="343"/>
      <c r="O8" s="344" t="s">
        <v>210</v>
      </c>
      <c r="P8" s="345" t="s">
        <v>210</v>
      </c>
    </row>
    <row r="9" spans="1:58" ht="24.95" customHeight="1" thickBot="1">
      <c r="A9" s="1842" t="s">
        <v>350</v>
      </c>
      <c r="B9" s="1843"/>
      <c r="C9" s="1189">
        <v>356300</v>
      </c>
      <c r="D9" s="1189">
        <f>SUM(D10:D12)</f>
        <v>444189.4</v>
      </c>
      <c r="E9" s="1189">
        <f>SUM(E10:E12)</f>
        <v>438704.77799999999</v>
      </c>
      <c r="F9" s="1189">
        <f>ROUND(E9/D9*100,0)</f>
        <v>99</v>
      </c>
      <c r="G9" s="1190">
        <f t="shared" ref="G9:I10" si="0">ROUND(G54/$E54*100,0)</f>
        <v>77</v>
      </c>
      <c r="H9" s="1189">
        <f t="shared" si="0"/>
        <v>7</v>
      </c>
      <c r="I9" s="1189">
        <f t="shared" si="0"/>
        <v>4</v>
      </c>
      <c r="J9" s="1189">
        <f>SUM(H9:I9)</f>
        <v>11</v>
      </c>
      <c r="K9" s="1189">
        <f t="shared" ref="K9:L19" si="1">ROUND(K54/$E54*100,0)</f>
        <v>8</v>
      </c>
      <c r="L9" s="1189">
        <f t="shared" si="1"/>
        <v>4</v>
      </c>
      <c r="M9" s="1190">
        <f>SUM(K9:L9)</f>
        <v>12</v>
      </c>
      <c r="N9" s="1191">
        <f>ROUND(N54/$E54*100,0)</f>
        <v>0</v>
      </c>
      <c r="O9" s="1192">
        <f>SUM(O10:O12)</f>
        <v>1612.3020000000001</v>
      </c>
      <c r="P9" s="1193">
        <f>SUM(P10:P12)</f>
        <v>3873</v>
      </c>
      <c r="R9" s="174"/>
    </row>
    <row r="10" spans="1:58" ht="24.95" customHeight="1">
      <c r="A10" s="1844" t="s">
        <v>91</v>
      </c>
      <c r="B10" s="1701"/>
      <c r="C10" s="1152">
        <f>SUM(C13:C15)</f>
        <v>190904</v>
      </c>
      <c r="D10" s="1152">
        <f>SUM(D13:D15)</f>
        <v>229912</v>
      </c>
      <c r="E10" s="1152">
        <f>SUM(E13:E15)</f>
        <v>225450.89799999999</v>
      </c>
      <c r="F10" s="1152">
        <f t="shared" ref="F10:F19" si="2">ROUND(E10/D10*100,0)</f>
        <v>98</v>
      </c>
      <c r="G10" s="1153">
        <f t="shared" si="0"/>
        <v>70</v>
      </c>
      <c r="H10" s="1194">
        <f t="shared" si="0"/>
        <v>9</v>
      </c>
      <c r="I10" s="1194">
        <f t="shared" si="0"/>
        <v>6</v>
      </c>
      <c r="J10" s="1194">
        <f t="shared" ref="J10:J19" si="3">SUM(H10:I10)</f>
        <v>15</v>
      </c>
      <c r="K10" s="1201">
        <f t="shared" si="1"/>
        <v>10</v>
      </c>
      <c r="L10" s="1152">
        <f t="shared" si="1"/>
        <v>5</v>
      </c>
      <c r="M10" s="1153">
        <f t="shared" ref="M10:M18" si="4">SUM(K10:L10)</f>
        <v>15</v>
      </c>
      <c r="N10" s="1154">
        <f>ROUND(N55/$E55*100,0)</f>
        <v>0</v>
      </c>
      <c r="O10" s="1195">
        <f>SUM(O13:O15)</f>
        <v>593.30200000000002</v>
      </c>
      <c r="P10" s="1196">
        <f>SUM(P13:P15)</f>
        <v>3868</v>
      </c>
      <c r="R10" s="174"/>
    </row>
    <row r="11" spans="1:58" ht="24.95" customHeight="1">
      <c r="A11" s="1845" t="s">
        <v>351</v>
      </c>
      <c r="B11" s="1695"/>
      <c r="C11" s="1156">
        <f>SUM(C16:C17)</f>
        <v>134056</v>
      </c>
      <c r="D11" s="1156">
        <f>SUM(D16:D17)</f>
        <v>169631.52000000002</v>
      </c>
      <c r="E11" s="1156">
        <f>SUM(E16:E17)</f>
        <v>168608</v>
      </c>
      <c r="F11" s="1156">
        <f t="shared" si="2"/>
        <v>99</v>
      </c>
      <c r="G11" s="1197">
        <f>ROUND(G56/$E56*100,0)</f>
        <v>85</v>
      </c>
      <c r="H11" s="1198">
        <f>ROUND(H56/$E56*100,0)</f>
        <v>6</v>
      </c>
      <c r="I11" s="1198">
        <f t="shared" ref="H11:I19" si="5">ROUND(I56/$E56*100,0)</f>
        <v>3</v>
      </c>
      <c r="J11" s="1198">
        <f t="shared" si="3"/>
        <v>9</v>
      </c>
      <c r="K11" s="1198">
        <f t="shared" si="1"/>
        <v>5</v>
      </c>
      <c r="L11" s="1157">
        <f t="shared" si="1"/>
        <v>3</v>
      </c>
      <c r="M11" s="1157">
        <f t="shared" si="4"/>
        <v>8</v>
      </c>
      <c r="N11" s="1158">
        <f t="shared" ref="N11:N19" si="6">ROUND(N56/$E56*100,0)</f>
        <v>0</v>
      </c>
      <c r="O11" s="1199">
        <f>SUM(O16:O17)</f>
        <v>1019</v>
      </c>
      <c r="P11" s="1200">
        <f>SUM(P16:P17)</f>
        <v>5</v>
      </c>
      <c r="R11" s="174"/>
    </row>
    <row r="12" spans="1:58" ht="24.95" customHeight="1" thickBot="1">
      <c r="A12" s="1839" t="s">
        <v>94</v>
      </c>
      <c r="B12" s="1709"/>
      <c r="C12" s="1160" t="s">
        <v>728</v>
      </c>
      <c r="D12" s="1160">
        <f>SUM(D18:D19)</f>
        <v>44645.88</v>
      </c>
      <c r="E12" s="1160">
        <f>SUM(E18:E19)</f>
        <v>44645.88</v>
      </c>
      <c r="F12" s="1156">
        <f t="shared" si="2"/>
        <v>100</v>
      </c>
      <c r="G12" s="1156">
        <f t="shared" ref="G12:G19" si="7">ROUND(G57/$E57*100,0)</f>
        <v>82</v>
      </c>
      <c r="H12" s="1189">
        <f t="shared" si="5"/>
        <v>2</v>
      </c>
      <c r="I12" s="1189">
        <f t="shared" si="5"/>
        <v>1</v>
      </c>
      <c r="J12" s="1189">
        <f t="shared" si="3"/>
        <v>3</v>
      </c>
      <c r="K12" s="1189">
        <f t="shared" si="1"/>
        <v>12</v>
      </c>
      <c r="L12" s="1160">
        <f t="shared" si="1"/>
        <v>3</v>
      </c>
      <c r="M12" s="1161">
        <f t="shared" si="4"/>
        <v>15</v>
      </c>
      <c r="N12" s="1162">
        <f t="shared" si="6"/>
        <v>0</v>
      </c>
      <c r="O12" s="1211">
        <f>SUM(O18:O19)</f>
        <v>0</v>
      </c>
      <c r="P12" s="1241">
        <f>SUM(P18:P19)</f>
        <v>0</v>
      </c>
      <c r="R12" s="174"/>
    </row>
    <row r="13" spans="1:58" ht="24.95" customHeight="1">
      <c r="A13" s="1854" t="s">
        <v>121</v>
      </c>
      <c r="B13" s="559" t="s">
        <v>352</v>
      </c>
      <c r="C13" s="1242">
        <f>SUM(C20:C22)</f>
        <v>40944</v>
      </c>
      <c r="D13" s="1168">
        <f>SUM(D20:D22)</f>
        <v>51998.8</v>
      </c>
      <c r="E13" s="1168">
        <f>SUM(E20:E22)</f>
        <v>48091</v>
      </c>
      <c r="F13" s="1168">
        <f>ROUND(E13/D13*100,0)</f>
        <v>92</v>
      </c>
      <c r="G13" s="1168">
        <f>ROUND(G58/$E58*100,0)</f>
        <v>58</v>
      </c>
      <c r="H13" s="1168">
        <f>ROUND(H58/$E58*100,0)</f>
        <v>8</v>
      </c>
      <c r="I13" s="1168">
        <f t="shared" si="5"/>
        <v>21</v>
      </c>
      <c r="J13" s="1156">
        <f>SUM(H13:I13)</f>
        <v>29</v>
      </c>
      <c r="K13" s="1168">
        <f t="shared" si="1"/>
        <v>10</v>
      </c>
      <c r="L13" s="1168">
        <f t="shared" si="1"/>
        <v>4</v>
      </c>
      <c r="M13" s="1168">
        <f t="shared" si="4"/>
        <v>14</v>
      </c>
      <c r="N13" s="1158">
        <f t="shared" si="6"/>
        <v>0</v>
      </c>
      <c r="O13" s="1213">
        <f>SUM(O20:O22)</f>
        <v>40</v>
      </c>
      <c r="P13" s="1243">
        <f>SUM(P20:P22)</f>
        <v>3868</v>
      </c>
      <c r="R13" s="174"/>
    </row>
    <row r="14" spans="1:58" ht="24.95" customHeight="1">
      <c r="A14" s="1855"/>
      <c r="B14" s="558" t="s">
        <v>353</v>
      </c>
      <c r="C14" s="1156">
        <f>SUM(C23:C25)</f>
        <v>101930</v>
      </c>
      <c r="D14" s="1156">
        <f>SUM(D23:D25)</f>
        <v>120277.2</v>
      </c>
      <c r="E14" s="1156">
        <f>SUM(E23:E25)</f>
        <v>119723.89799999999</v>
      </c>
      <c r="F14" s="1156">
        <f>ROUND(E14/D14*100,0)</f>
        <v>100</v>
      </c>
      <c r="G14" s="1157">
        <f t="shared" si="7"/>
        <v>75</v>
      </c>
      <c r="H14" s="1156">
        <f t="shared" si="5"/>
        <v>11</v>
      </c>
      <c r="I14" s="1156">
        <f t="shared" si="5"/>
        <v>2</v>
      </c>
      <c r="J14" s="1156">
        <f t="shared" si="3"/>
        <v>13</v>
      </c>
      <c r="K14" s="1156">
        <f t="shared" si="1"/>
        <v>10</v>
      </c>
      <c r="L14" s="1156">
        <f t="shared" si="1"/>
        <v>3</v>
      </c>
      <c r="M14" s="1157">
        <f t="shared" si="4"/>
        <v>13</v>
      </c>
      <c r="N14" s="1158">
        <f t="shared" si="6"/>
        <v>0</v>
      </c>
      <c r="O14" s="1199">
        <f>SUM(O23:O25)</f>
        <v>553.30200000000002</v>
      </c>
      <c r="P14" s="1200">
        <f>SUM(P23:P25)</f>
        <v>0</v>
      </c>
      <c r="R14" s="174"/>
    </row>
    <row r="15" spans="1:58" ht="24.95" customHeight="1">
      <c r="A15" s="1855"/>
      <c r="B15" s="558" t="s">
        <v>354</v>
      </c>
      <c r="C15" s="1156">
        <f>SUM(C26)</f>
        <v>48030</v>
      </c>
      <c r="D15" s="1156">
        <f>SUM(D26)</f>
        <v>57636</v>
      </c>
      <c r="E15" s="1156">
        <f>SUM(E26)</f>
        <v>57636</v>
      </c>
      <c r="F15" s="1156">
        <f>ROUND(E15/D15*100,0)</f>
        <v>100</v>
      </c>
      <c r="G15" s="1157">
        <f t="shared" si="7"/>
        <v>70</v>
      </c>
      <c r="H15" s="1156">
        <f t="shared" si="5"/>
        <v>7</v>
      </c>
      <c r="I15" s="1156">
        <f t="shared" si="5"/>
        <v>3</v>
      </c>
      <c r="J15" s="1156">
        <f t="shared" si="3"/>
        <v>10</v>
      </c>
      <c r="K15" s="1156">
        <f t="shared" si="1"/>
        <v>10</v>
      </c>
      <c r="L15" s="1156">
        <f t="shared" si="1"/>
        <v>10</v>
      </c>
      <c r="M15" s="1157">
        <f t="shared" si="4"/>
        <v>20</v>
      </c>
      <c r="N15" s="1158">
        <f t="shared" si="6"/>
        <v>0</v>
      </c>
      <c r="O15" s="1199">
        <f>SUM(O26)</f>
        <v>0</v>
      </c>
      <c r="P15" s="1200">
        <f>SUM(P26)</f>
        <v>0</v>
      </c>
      <c r="R15" s="174"/>
    </row>
    <row r="16" spans="1:58" ht="24.95" customHeight="1">
      <c r="A16" s="1855"/>
      <c r="B16" s="558" t="s">
        <v>351</v>
      </c>
      <c r="C16" s="1156">
        <f>SUM(C27:C29)</f>
        <v>123726</v>
      </c>
      <c r="D16" s="1156">
        <f>SUM(D27:D29)</f>
        <v>157132.52000000002</v>
      </c>
      <c r="E16" s="1156">
        <f>SUM(E27:E29)</f>
        <v>156109</v>
      </c>
      <c r="F16" s="1156">
        <f t="shared" si="2"/>
        <v>99</v>
      </c>
      <c r="G16" s="1157">
        <f>ROUND(G61/$E61*100,0)</f>
        <v>84</v>
      </c>
      <c r="H16" s="1156">
        <f t="shared" si="5"/>
        <v>6</v>
      </c>
      <c r="I16" s="1156">
        <f t="shared" si="5"/>
        <v>3</v>
      </c>
      <c r="J16" s="1156">
        <f t="shared" si="3"/>
        <v>9</v>
      </c>
      <c r="K16" s="1156">
        <f t="shared" si="1"/>
        <v>5</v>
      </c>
      <c r="L16" s="1156">
        <f t="shared" si="1"/>
        <v>3</v>
      </c>
      <c r="M16" s="1157">
        <f t="shared" si="4"/>
        <v>8</v>
      </c>
      <c r="N16" s="1158">
        <f t="shared" si="6"/>
        <v>0</v>
      </c>
      <c r="O16" s="1199">
        <f>SUM(O27:O29)</f>
        <v>1019</v>
      </c>
      <c r="P16" s="1200">
        <f>SUM(P27:P29)</f>
        <v>5</v>
      </c>
      <c r="R16" s="174"/>
    </row>
    <row r="17" spans="1:21" ht="24.95" customHeight="1">
      <c r="A17" s="1855"/>
      <c r="B17" s="558" t="s">
        <v>99</v>
      </c>
      <c r="C17" s="1156">
        <f>SUM(C30)</f>
        <v>10330</v>
      </c>
      <c r="D17" s="1156">
        <f>SUM(D30)</f>
        <v>12499</v>
      </c>
      <c r="E17" s="1156">
        <f>SUM(E30)</f>
        <v>12499</v>
      </c>
      <c r="F17" s="1156">
        <f t="shared" si="2"/>
        <v>100</v>
      </c>
      <c r="G17" s="1157">
        <f t="shared" si="7"/>
        <v>95</v>
      </c>
      <c r="H17" s="1156">
        <f t="shared" si="5"/>
        <v>2</v>
      </c>
      <c r="I17" s="1156">
        <f t="shared" si="5"/>
        <v>1</v>
      </c>
      <c r="J17" s="1156">
        <f t="shared" si="3"/>
        <v>3</v>
      </c>
      <c r="K17" s="1156">
        <f t="shared" si="1"/>
        <v>1</v>
      </c>
      <c r="L17" s="1156">
        <f t="shared" si="1"/>
        <v>1</v>
      </c>
      <c r="M17" s="1157">
        <f t="shared" si="4"/>
        <v>2</v>
      </c>
      <c r="N17" s="1158">
        <f t="shared" si="6"/>
        <v>0</v>
      </c>
      <c r="O17" s="1199">
        <f>SUM(O30)</f>
        <v>0</v>
      </c>
      <c r="P17" s="1200">
        <f>SUM(P30)</f>
        <v>0</v>
      </c>
      <c r="R17" s="174"/>
    </row>
    <row r="18" spans="1:21" ht="24.95" customHeight="1">
      <c r="A18" s="1855"/>
      <c r="B18" s="201" t="s">
        <v>355</v>
      </c>
      <c r="C18" s="1156" t="s">
        <v>728</v>
      </c>
      <c r="D18" s="1156">
        <f>SUM(D31:D32)</f>
        <v>17861.879999999997</v>
      </c>
      <c r="E18" s="1156">
        <f>SUM(E31:E32)</f>
        <v>17861.879999999997</v>
      </c>
      <c r="F18" s="1156">
        <f t="shared" si="2"/>
        <v>100</v>
      </c>
      <c r="G18" s="1157">
        <f t="shared" si="7"/>
        <v>81</v>
      </c>
      <c r="H18" s="1156">
        <f t="shared" si="5"/>
        <v>3</v>
      </c>
      <c r="I18" s="1156">
        <f t="shared" si="5"/>
        <v>1</v>
      </c>
      <c r="J18" s="1156">
        <f t="shared" si="3"/>
        <v>4</v>
      </c>
      <c r="K18" s="1156">
        <f>ROUND(K63/$E63*100,0)</f>
        <v>9</v>
      </c>
      <c r="L18" s="1156">
        <f t="shared" si="1"/>
        <v>6</v>
      </c>
      <c r="M18" s="1157">
        <f t="shared" si="4"/>
        <v>15</v>
      </c>
      <c r="N18" s="1158">
        <f t="shared" si="6"/>
        <v>0</v>
      </c>
      <c r="O18" s="1199">
        <f>SUM(O31,O32)</f>
        <v>0</v>
      </c>
      <c r="P18" s="1200">
        <f>SUM(P31:P32)</f>
        <v>0</v>
      </c>
      <c r="R18" s="174"/>
    </row>
    <row r="19" spans="1:21" ht="24.95" customHeight="1" thickBot="1">
      <c r="A19" s="1856"/>
      <c r="B19" s="236" t="s">
        <v>102</v>
      </c>
      <c r="C19" s="1160">
        <f>SUM(C33)</f>
        <v>18600</v>
      </c>
      <c r="D19" s="1160">
        <f>SUM(D33)</f>
        <v>26784</v>
      </c>
      <c r="E19" s="1160">
        <f>SUM(E33)</f>
        <v>26784</v>
      </c>
      <c r="F19" s="1160">
        <f t="shared" si="2"/>
        <v>100</v>
      </c>
      <c r="G19" s="1161">
        <f t="shared" si="7"/>
        <v>82</v>
      </c>
      <c r="H19" s="1160">
        <f t="shared" si="5"/>
        <v>2</v>
      </c>
      <c r="I19" s="1160">
        <f t="shared" si="5"/>
        <v>1</v>
      </c>
      <c r="J19" s="1160">
        <f t="shared" si="3"/>
        <v>3</v>
      </c>
      <c r="K19" s="1160">
        <f>ROUND(K64/$E64*100,0)</f>
        <v>14</v>
      </c>
      <c r="L19" s="1160">
        <f t="shared" si="1"/>
        <v>1</v>
      </c>
      <c r="M19" s="1161">
        <f>SUM(K19:L19)</f>
        <v>15</v>
      </c>
      <c r="N19" s="1162">
        <f t="shared" si="6"/>
        <v>0</v>
      </c>
      <c r="O19" s="1211">
        <f>SUM(O33)</f>
        <v>0</v>
      </c>
      <c r="P19" s="1241">
        <f>SUM(P33)</f>
        <v>0</v>
      </c>
      <c r="R19" s="174"/>
    </row>
    <row r="20" spans="1:21" ht="24.95" customHeight="1">
      <c r="A20" s="1846" t="s">
        <v>364</v>
      </c>
      <c r="B20" s="237" t="s">
        <v>377</v>
      </c>
      <c r="C20" s="1164">
        <v>10904</v>
      </c>
      <c r="D20" s="1165">
        <v>13848</v>
      </c>
      <c r="E20" s="1165">
        <v>11251</v>
      </c>
      <c r="F20" s="1165">
        <v>81</v>
      </c>
      <c r="G20" s="1165">
        <v>80</v>
      </c>
      <c r="H20" s="1165">
        <v>9</v>
      </c>
      <c r="I20" s="1165">
        <v>4</v>
      </c>
      <c r="J20" s="1165">
        <v>13</v>
      </c>
      <c r="K20" s="1165">
        <v>4</v>
      </c>
      <c r="L20" s="1165">
        <v>3</v>
      </c>
      <c r="M20" s="1165">
        <v>7</v>
      </c>
      <c r="N20" s="1165"/>
      <c r="O20" s="1207"/>
      <c r="P20" s="1244">
        <v>2597</v>
      </c>
      <c r="R20" s="174"/>
    </row>
    <row r="21" spans="1:21" ht="24.95" customHeight="1">
      <c r="A21" s="1847"/>
      <c r="B21" s="184" t="s">
        <v>479</v>
      </c>
      <c r="C21" s="1144">
        <v>8750</v>
      </c>
      <c r="D21" s="1145">
        <v>11112.5</v>
      </c>
      <c r="E21" s="1145">
        <v>10002</v>
      </c>
      <c r="F21" s="1145">
        <v>90</v>
      </c>
      <c r="G21" s="1145">
        <v>39</v>
      </c>
      <c r="H21" s="1145">
        <v>13</v>
      </c>
      <c r="I21" s="1145">
        <v>41</v>
      </c>
      <c r="J21" s="1145">
        <v>54</v>
      </c>
      <c r="K21" s="1145">
        <v>2.5</v>
      </c>
      <c r="L21" s="1145">
        <v>3.8</v>
      </c>
      <c r="M21" s="1145">
        <v>7</v>
      </c>
      <c r="N21" s="1145">
        <v>0</v>
      </c>
      <c r="O21" s="1186">
        <v>0</v>
      </c>
      <c r="P21" s="1234">
        <v>1111</v>
      </c>
      <c r="R21" s="174"/>
    </row>
    <row r="22" spans="1:21" ht="24.95" customHeight="1">
      <c r="A22" s="1847"/>
      <c r="B22" s="346" t="s">
        <v>379</v>
      </c>
      <c r="C22" s="1235">
        <v>21290</v>
      </c>
      <c r="D22" s="1236">
        <v>27038.3</v>
      </c>
      <c r="E22" s="1236">
        <v>26838</v>
      </c>
      <c r="F22" s="1236">
        <v>99</v>
      </c>
      <c r="G22" s="1236">
        <v>55</v>
      </c>
      <c r="H22" s="1236">
        <v>5</v>
      </c>
      <c r="I22" s="1236">
        <v>20</v>
      </c>
      <c r="J22" s="1236">
        <v>25</v>
      </c>
      <c r="K22" s="1236">
        <v>15</v>
      </c>
      <c r="L22" s="1236">
        <v>5</v>
      </c>
      <c r="M22" s="1236">
        <v>20</v>
      </c>
      <c r="N22" s="1237">
        <v>0</v>
      </c>
      <c r="O22" s="1238">
        <v>40</v>
      </c>
      <c r="P22" s="1239">
        <v>160</v>
      </c>
      <c r="R22" s="174"/>
    </row>
    <row r="23" spans="1:21" ht="24.95" customHeight="1">
      <c r="A23" s="1847"/>
      <c r="B23" s="184" t="s">
        <v>374</v>
      </c>
      <c r="C23" s="1144">
        <v>44000</v>
      </c>
      <c r="D23" s="1145">
        <v>51920</v>
      </c>
      <c r="E23" s="1145">
        <v>51920</v>
      </c>
      <c r="F23" s="1186">
        <v>100</v>
      </c>
      <c r="G23" s="1245">
        <v>88</v>
      </c>
      <c r="H23" s="1245">
        <v>9</v>
      </c>
      <c r="I23" s="1245">
        <v>1</v>
      </c>
      <c r="J23" s="1245">
        <v>10</v>
      </c>
      <c r="K23" s="1245">
        <v>1</v>
      </c>
      <c r="L23" s="1245">
        <v>1</v>
      </c>
      <c r="M23" s="1245">
        <v>2</v>
      </c>
      <c r="N23" s="1245">
        <v>0</v>
      </c>
      <c r="O23" s="1245">
        <v>0</v>
      </c>
      <c r="P23" s="1185">
        <v>0</v>
      </c>
      <c r="R23" s="174"/>
    </row>
    <row r="24" spans="1:21" ht="24.95" customHeight="1">
      <c r="A24" s="1847"/>
      <c r="B24" s="184" t="s">
        <v>380</v>
      </c>
      <c r="C24" s="1144">
        <v>11040</v>
      </c>
      <c r="D24" s="1145">
        <v>13027</v>
      </c>
      <c r="E24" s="1145">
        <v>13027</v>
      </c>
      <c r="F24" s="1145">
        <v>100</v>
      </c>
      <c r="G24" s="1176">
        <v>52</v>
      </c>
      <c r="H24" s="1176">
        <v>28</v>
      </c>
      <c r="I24" s="1176">
        <v>2</v>
      </c>
      <c r="J24" s="1176">
        <v>30</v>
      </c>
      <c r="K24" s="1176">
        <v>12</v>
      </c>
      <c r="L24" s="1176">
        <v>6</v>
      </c>
      <c r="M24" s="1176">
        <v>18</v>
      </c>
      <c r="N24" s="1176">
        <v>0</v>
      </c>
      <c r="O24" s="1246">
        <v>0</v>
      </c>
      <c r="P24" s="1146">
        <v>0</v>
      </c>
      <c r="R24" s="174"/>
    </row>
    <row r="25" spans="1:21" ht="24.95" customHeight="1">
      <c r="A25" s="1847"/>
      <c r="B25" s="184" t="s">
        <v>158</v>
      </c>
      <c r="C25" s="1171">
        <v>46890</v>
      </c>
      <c r="D25" s="1172">
        <v>55330.2</v>
      </c>
      <c r="E25" s="1172">
        <v>54776.897999999994</v>
      </c>
      <c r="F25" s="1156">
        <v>99</v>
      </c>
      <c r="G25" s="1172">
        <v>68</v>
      </c>
      <c r="H25" s="1172">
        <v>8</v>
      </c>
      <c r="I25" s="1172">
        <v>3</v>
      </c>
      <c r="J25" s="1172">
        <v>11</v>
      </c>
      <c r="K25" s="1172">
        <v>17</v>
      </c>
      <c r="L25" s="1172">
        <v>4</v>
      </c>
      <c r="M25" s="1172">
        <v>21</v>
      </c>
      <c r="N25" s="1247">
        <v>0</v>
      </c>
      <c r="O25" s="1248">
        <v>553.30200000000002</v>
      </c>
      <c r="P25" s="1249">
        <v>0</v>
      </c>
      <c r="R25" s="174"/>
    </row>
    <row r="26" spans="1:21" ht="24.95" customHeight="1">
      <c r="A26" s="1847"/>
      <c r="B26" s="184" t="s">
        <v>375</v>
      </c>
      <c r="C26" s="1174">
        <v>48030</v>
      </c>
      <c r="D26" s="1145">
        <v>57636</v>
      </c>
      <c r="E26" s="1145">
        <v>57636</v>
      </c>
      <c r="F26" s="1240">
        <v>100</v>
      </c>
      <c r="G26" s="1145">
        <v>70</v>
      </c>
      <c r="H26" s="1145">
        <v>7</v>
      </c>
      <c r="I26" s="1145">
        <v>3</v>
      </c>
      <c r="J26" s="1145">
        <v>10</v>
      </c>
      <c r="K26" s="1145">
        <v>10</v>
      </c>
      <c r="L26" s="1145">
        <v>10</v>
      </c>
      <c r="M26" s="1145">
        <v>20</v>
      </c>
      <c r="N26" s="1145">
        <v>0</v>
      </c>
      <c r="O26" s="1250">
        <v>0</v>
      </c>
      <c r="P26" s="1146">
        <v>0</v>
      </c>
      <c r="R26" s="174"/>
    </row>
    <row r="27" spans="1:21" ht="24.95" customHeight="1">
      <c r="A27" s="1847"/>
      <c r="B27" s="184" t="s">
        <v>459</v>
      </c>
      <c r="C27" s="1251">
        <v>43840</v>
      </c>
      <c r="D27" s="1252">
        <v>55677</v>
      </c>
      <c r="E27" s="1252">
        <v>54677</v>
      </c>
      <c r="F27" s="1252">
        <v>98</v>
      </c>
      <c r="G27" s="1252">
        <v>81</v>
      </c>
      <c r="H27" s="1252">
        <v>10</v>
      </c>
      <c r="I27" s="1252">
        <v>5</v>
      </c>
      <c r="J27" s="1252">
        <v>15</v>
      </c>
      <c r="K27" s="1252">
        <v>3</v>
      </c>
      <c r="L27" s="1252">
        <v>1</v>
      </c>
      <c r="M27" s="1252">
        <v>4</v>
      </c>
      <c r="N27" s="1252"/>
      <c r="O27" s="1253">
        <v>1000</v>
      </c>
      <c r="P27" s="1234"/>
      <c r="R27" s="174"/>
    </row>
    <row r="28" spans="1:21" ht="24.95" customHeight="1">
      <c r="A28" s="1847"/>
      <c r="B28" s="347" t="s">
        <v>159</v>
      </c>
      <c r="C28" s="1254">
        <v>37710</v>
      </c>
      <c r="D28" s="1223">
        <v>47892</v>
      </c>
      <c r="E28" s="1223">
        <v>47874</v>
      </c>
      <c r="F28" s="1223">
        <v>100</v>
      </c>
      <c r="G28" s="1223">
        <v>83</v>
      </c>
      <c r="H28" s="1223">
        <v>2</v>
      </c>
      <c r="I28" s="1223">
        <v>2</v>
      </c>
      <c r="J28" s="1223">
        <v>4</v>
      </c>
      <c r="K28" s="1223">
        <v>6</v>
      </c>
      <c r="L28" s="1223">
        <v>7</v>
      </c>
      <c r="M28" s="1223">
        <v>13</v>
      </c>
      <c r="N28" s="1223">
        <v>0</v>
      </c>
      <c r="O28" s="1255">
        <v>18</v>
      </c>
      <c r="P28" s="1221"/>
      <c r="R28" s="174"/>
    </row>
    <row r="29" spans="1:21" ht="24.95" customHeight="1">
      <c r="A29" s="1847"/>
      <c r="B29" s="347" t="s">
        <v>160</v>
      </c>
      <c r="C29" s="1256">
        <v>42176</v>
      </c>
      <c r="D29" s="1236">
        <v>53563.520000000004</v>
      </c>
      <c r="E29" s="1236">
        <v>53558</v>
      </c>
      <c r="F29" s="1236">
        <v>100</v>
      </c>
      <c r="G29" s="1235">
        <v>87</v>
      </c>
      <c r="H29" s="1236">
        <v>5</v>
      </c>
      <c r="I29" s="1236">
        <v>1</v>
      </c>
      <c r="J29" s="1236">
        <v>6</v>
      </c>
      <c r="K29" s="1236">
        <v>6.6</v>
      </c>
      <c r="L29" s="1236">
        <v>1</v>
      </c>
      <c r="M29" s="1235">
        <v>7</v>
      </c>
      <c r="N29" s="1257">
        <v>0</v>
      </c>
      <c r="O29" s="1258">
        <v>1</v>
      </c>
      <c r="P29" s="1259">
        <v>5</v>
      </c>
      <c r="Q29" s="137"/>
      <c r="R29" s="174"/>
      <c r="S29" s="137"/>
      <c r="T29" s="137"/>
      <c r="U29" s="137"/>
    </row>
    <row r="30" spans="1:21" ht="24.95" customHeight="1">
      <c r="A30" s="1847"/>
      <c r="B30" s="184" t="s">
        <v>99</v>
      </c>
      <c r="C30" s="1175">
        <v>10330</v>
      </c>
      <c r="D30" s="1176">
        <v>12499</v>
      </c>
      <c r="E30" s="1176">
        <v>12499</v>
      </c>
      <c r="F30" s="1156">
        <v>100</v>
      </c>
      <c r="G30" s="1157">
        <v>95</v>
      </c>
      <c r="H30" s="1156">
        <v>2</v>
      </c>
      <c r="I30" s="1156">
        <v>1</v>
      </c>
      <c r="J30" s="1156">
        <v>3</v>
      </c>
      <c r="K30" s="1156">
        <v>1</v>
      </c>
      <c r="L30" s="1156">
        <v>1</v>
      </c>
      <c r="M30" s="1157">
        <v>2</v>
      </c>
      <c r="N30" s="1158">
        <v>0</v>
      </c>
      <c r="O30" s="1199">
        <v>0</v>
      </c>
      <c r="P30" s="1200">
        <v>0</v>
      </c>
      <c r="Q30" s="137"/>
      <c r="R30" s="174"/>
      <c r="S30" s="137"/>
      <c r="T30" s="137"/>
      <c r="U30" s="137"/>
    </row>
    <row r="31" spans="1:21" ht="24.95" customHeight="1">
      <c r="A31" s="1847"/>
      <c r="B31" s="184" t="s">
        <v>376</v>
      </c>
      <c r="C31" s="1218" t="s">
        <v>729</v>
      </c>
      <c r="D31" s="1219">
        <v>16539.3</v>
      </c>
      <c r="E31" s="1219">
        <v>16539.3</v>
      </c>
      <c r="F31" s="1219">
        <v>100</v>
      </c>
      <c r="G31" s="1219">
        <v>80</v>
      </c>
      <c r="H31" s="1219">
        <v>3</v>
      </c>
      <c r="I31" s="1219">
        <v>1</v>
      </c>
      <c r="J31" s="1219">
        <v>4</v>
      </c>
      <c r="K31" s="1219">
        <v>10</v>
      </c>
      <c r="L31" s="1219">
        <v>6</v>
      </c>
      <c r="M31" s="1219">
        <v>16</v>
      </c>
      <c r="N31" s="1219">
        <v>0</v>
      </c>
      <c r="O31" s="1260">
        <v>0</v>
      </c>
      <c r="P31" s="1261">
        <v>0</v>
      </c>
      <c r="Q31" s="137"/>
      <c r="R31" s="174"/>
      <c r="S31" s="137"/>
      <c r="T31" s="137"/>
      <c r="U31" s="137"/>
    </row>
    <row r="32" spans="1:21" ht="24.95" customHeight="1">
      <c r="A32" s="1847"/>
      <c r="B32" s="170" t="s">
        <v>363</v>
      </c>
      <c r="C32" s="1218" t="s">
        <v>728</v>
      </c>
      <c r="D32" s="1219">
        <v>1322.58</v>
      </c>
      <c r="E32" s="1219">
        <v>1322.58</v>
      </c>
      <c r="F32" s="1219">
        <v>100</v>
      </c>
      <c r="G32" s="1219">
        <v>91</v>
      </c>
      <c r="H32" s="1219">
        <v>1</v>
      </c>
      <c r="I32" s="1219">
        <v>5</v>
      </c>
      <c r="J32" s="1219">
        <v>6</v>
      </c>
      <c r="K32" s="1219">
        <v>1.5</v>
      </c>
      <c r="L32" s="1219">
        <v>1.5</v>
      </c>
      <c r="M32" s="1219">
        <v>3</v>
      </c>
      <c r="N32" s="1219">
        <v>0</v>
      </c>
      <c r="O32" s="1260">
        <v>0</v>
      </c>
      <c r="P32" s="1261"/>
      <c r="Q32" s="137"/>
      <c r="R32" s="174"/>
      <c r="S32" s="137"/>
      <c r="T32" s="137"/>
      <c r="U32" s="137"/>
    </row>
    <row r="33" spans="1:21" ht="24.95" customHeight="1" thickBot="1">
      <c r="A33" s="1848"/>
      <c r="B33" s="240" t="s">
        <v>370</v>
      </c>
      <c r="C33" s="1181">
        <v>18600</v>
      </c>
      <c r="D33" s="1182">
        <v>26784</v>
      </c>
      <c r="E33" s="1182">
        <v>26784</v>
      </c>
      <c r="F33" s="1182">
        <v>100</v>
      </c>
      <c r="G33" s="1182">
        <v>82</v>
      </c>
      <c r="H33" s="1182">
        <v>2</v>
      </c>
      <c r="I33" s="1182">
        <v>1</v>
      </c>
      <c r="J33" s="1182">
        <v>3</v>
      </c>
      <c r="K33" s="1182">
        <v>14</v>
      </c>
      <c r="L33" s="1182">
        <v>1</v>
      </c>
      <c r="M33" s="1182">
        <v>15</v>
      </c>
      <c r="N33" s="1182">
        <v>0</v>
      </c>
      <c r="O33" s="1262">
        <v>0</v>
      </c>
      <c r="P33" s="1183">
        <v>0</v>
      </c>
      <c r="Q33" s="137"/>
      <c r="R33" s="174"/>
      <c r="S33" s="137"/>
      <c r="T33" s="137"/>
      <c r="U33" s="137"/>
    </row>
    <row r="34" spans="1:21">
      <c r="A34" s="507"/>
      <c r="C34" s="137"/>
      <c r="D34" s="137"/>
      <c r="E34" s="137"/>
      <c r="F34" s="137"/>
    </row>
    <row r="36" spans="1:21">
      <c r="C36" s="137"/>
      <c r="D36" s="137"/>
      <c r="E36" s="137"/>
      <c r="F36" s="137"/>
      <c r="G36" s="137"/>
      <c r="H36" s="137"/>
      <c r="I36" s="137"/>
      <c r="J36" s="137"/>
      <c r="K36" s="137"/>
      <c r="L36" s="137"/>
      <c r="M36" s="137"/>
    </row>
    <row r="37" spans="1:21">
      <c r="C37" s="137"/>
      <c r="D37" s="137" t="s">
        <v>76</v>
      </c>
      <c r="F37" s="137"/>
      <c r="G37" s="137"/>
      <c r="H37" s="137"/>
      <c r="I37" s="137"/>
      <c r="J37" s="137"/>
      <c r="K37" s="137"/>
      <c r="L37" s="137"/>
      <c r="M37" s="137"/>
      <c r="N37" s="137"/>
      <c r="O37" s="137"/>
      <c r="P37" s="137"/>
      <c r="Q37" s="137"/>
      <c r="R37" s="243"/>
      <c r="S37" s="137"/>
      <c r="T37" s="137"/>
      <c r="U37" s="137"/>
    </row>
    <row r="38" spans="1:21">
      <c r="B38" s="137"/>
      <c r="C38" s="137"/>
      <c r="D38" s="137" t="s">
        <v>77</v>
      </c>
      <c r="F38" s="137"/>
      <c r="G38" s="137"/>
      <c r="H38" s="137"/>
      <c r="I38" s="137"/>
      <c r="J38" s="137"/>
      <c r="K38" s="137"/>
      <c r="L38" s="137"/>
      <c r="M38" s="137"/>
      <c r="N38" s="137"/>
      <c r="O38" s="137"/>
      <c r="P38" s="137"/>
      <c r="Q38" s="137"/>
      <c r="R38" s="243"/>
      <c r="S38" s="137"/>
      <c r="T38" s="137"/>
      <c r="U38" s="137"/>
    </row>
    <row r="39" spans="1:21">
      <c r="D39" s="244" t="s">
        <v>78</v>
      </c>
      <c r="E39" s="244" t="s">
        <v>80</v>
      </c>
      <c r="F39" s="245" t="s">
        <v>81</v>
      </c>
      <c r="G39" s="245" t="s">
        <v>82</v>
      </c>
      <c r="H39" s="245" t="s">
        <v>83</v>
      </c>
      <c r="I39" s="244" t="s">
        <v>84</v>
      </c>
      <c r="J39" s="244" t="s">
        <v>85</v>
      </c>
      <c r="K39" s="244" t="s">
        <v>214</v>
      </c>
      <c r="L39" s="137"/>
    </row>
    <row r="40" spans="1:21">
      <c r="D40" s="244" t="s">
        <v>79</v>
      </c>
      <c r="E40" s="244">
        <v>1.27</v>
      </c>
      <c r="F40" s="245">
        <v>1.18</v>
      </c>
      <c r="G40" s="245">
        <v>1.2</v>
      </c>
      <c r="H40" s="245">
        <v>1.27</v>
      </c>
      <c r="I40" s="244">
        <v>1.21</v>
      </c>
      <c r="J40" s="244">
        <v>1.41</v>
      </c>
      <c r="K40" s="244">
        <v>1.44</v>
      </c>
      <c r="L40" s="137"/>
    </row>
    <row r="41" spans="1:21">
      <c r="D41" s="244" t="s">
        <v>215</v>
      </c>
      <c r="E41" s="1833">
        <v>0.26</v>
      </c>
      <c r="F41" s="1834"/>
      <c r="G41" s="1834"/>
      <c r="H41" s="1834"/>
      <c r="I41" s="1834"/>
      <c r="J41" s="1834"/>
      <c r="K41" s="1835"/>
      <c r="L41" s="137"/>
    </row>
    <row r="42" spans="1:21">
      <c r="F42" s="248"/>
      <c r="G42" s="248"/>
      <c r="H42" s="248"/>
    </row>
    <row r="43" spans="1:21">
      <c r="D43" s="248" t="s">
        <v>67</v>
      </c>
      <c r="F43" s="248"/>
      <c r="G43" s="248"/>
      <c r="H43" s="248"/>
    </row>
    <row r="44" spans="1:21">
      <c r="D44" s="248" t="s">
        <v>54</v>
      </c>
      <c r="F44" s="137"/>
      <c r="G44" s="137"/>
      <c r="H44" s="137"/>
    </row>
    <row r="45" spans="1:21">
      <c r="C45" s="137"/>
      <c r="D45" s="248" t="s">
        <v>55</v>
      </c>
      <c r="E45" s="137"/>
      <c r="F45" s="137"/>
      <c r="G45" s="137"/>
      <c r="H45" s="137"/>
      <c r="I45" s="137"/>
      <c r="J45" s="137"/>
      <c r="K45" s="137"/>
      <c r="L45" s="137"/>
      <c r="M45" s="137"/>
      <c r="N45" s="137"/>
      <c r="O45" s="137"/>
      <c r="P45" s="137"/>
    </row>
    <row r="46" spans="1:21">
      <c r="D46" s="248" t="s">
        <v>65</v>
      </c>
    </row>
    <row r="48" spans="1:21" ht="18" thickBot="1">
      <c r="B48" s="136" t="s">
        <v>204</v>
      </c>
    </row>
    <row r="49" spans="1:16" ht="18" customHeight="1">
      <c r="A49" s="1849" t="s">
        <v>87</v>
      </c>
      <c r="B49" s="1850"/>
      <c r="C49" s="348"/>
      <c r="D49" s="348"/>
      <c r="E49" s="349" t="s">
        <v>211</v>
      </c>
      <c r="F49" s="251"/>
      <c r="G49" s="251"/>
      <c r="H49" s="251" t="s">
        <v>63</v>
      </c>
      <c r="I49" s="251"/>
      <c r="J49" s="251"/>
      <c r="K49" s="251"/>
      <c r="L49" s="251"/>
      <c r="M49" s="251"/>
      <c r="N49" s="251"/>
      <c r="O49" s="251"/>
      <c r="P49" s="350"/>
    </row>
    <row r="50" spans="1:16" ht="18" customHeight="1">
      <c r="A50" s="1851"/>
      <c r="B50" s="1820"/>
      <c r="C50" s="328" t="s">
        <v>66</v>
      </c>
      <c r="D50" s="328" t="s">
        <v>64</v>
      </c>
      <c r="E50" s="329" t="s">
        <v>49</v>
      </c>
      <c r="F50" s="330"/>
      <c r="G50" s="351"/>
      <c r="H50" s="256"/>
      <c r="I50" s="256" t="s">
        <v>205</v>
      </c>
      <c r="J50" s="352"/>
      <c r="K50" s="352"/>
      <c r="L50" s="352"/>
      <c r="M50" s="352"/>
      <c r="N50" s="353"/>
      <c r="O50" s="354"/>
      <c r="P50" s="355" t="s">
        <v>44</v>
      </c>
    </row>
    <row r="51" spans="1:16" ht="18" customHeight="1">
      <c r="A51" s="1851"/>
      <c r="B51" s="1820"/>
      <c r="C51" s="328" t="s">
        <v>57</v>
      </c>
      <c r="D51" s="328" t="s">
        <v>53</v>
      </c>
      <c r="E51" s="333" t="s">
        <v>39</v>
      </c>
      <c r="F51" s="333" t="s">
        <v>71</v>
      </c>
      <c r="G51" s="335" t="s">
        <v>212</v>
      </c>
      <c r="H51" s="356"/>
      <c r="I51" s="256" t="s">
        <v>69</v>
      </c>
      <c r="J51" s="357"/>
      <c r="K51" s="356"/>
      <c r="L51" s="256" t="s">
        <v>70</v>
      </c>
      <c r="M51" s="357"/>
      <c r="N51" s="329" t="s">
        <v>43</v>
      </c>
      <c r="O51" s="358"/>
      <c r="P51" s="355" t="s">
        <v>62</v>
      </c>
    </row>
    <row r="52" spans="1:16" ht="18" customHeight="1">
      <c r="A52" s="1851"/>
      <c r="B52" s="1820"/>
      <c r="C52" s="328"/>
      <c r="D52" s="337"/>
      <c r="E52" s="338"/>
      <c r="F52" s="333" t="s">
        <v>39</v>
      </c>
      <c r="G52" s="333" t="s">
        <v>152</v>
      </c>
      <c r="H52" s="333" t="s">
        <v>45</v>
      </c>
      <c r="I52" s="333" t="s">
        <v>46</v>
      </c>
      <c r="J52" s="335" t="s">
        <v>56</v>
      </c>
      <c r="K52" s="335" t="s">
        <v>47</v>
      </c>
      <c r="L52" s="335" t="s">
        <v>48</v>
      </c>
      <c r="M52" s="335" t="s">
        <v>56</v>
      </c>
      <c r="N52" s="339"/>
      <c r="O52" s="339"/>
      <c r="P52" s="359"/>
    </row>
    <row r="53" spans="1:16" ht="18" customHeight="1" thickBot="1">
      <c r="A53" s="1852"/>
      <c r="B53" s="1822"/>
      <c r="C53" s="333" t="s">
        <v>210</v>
      </c>
      <c r="D53" s="333" t="s">
        <v>210</v>
      </c>
      <c r="E53" s="333" t="s">
        <v>210</v>
      </c>
      <c r="F53" s="333" t="s">
        <v>213</v>
      </c>
      <c r="G53" s="333"/>
      <c r="H53" s="333"/>
      <c r="I53" s="333"/>
      <c r="J53" s="333"/>
      <c r="K53" s="333"/>
      <c r="L53" s="333"/>
      <c r="M53" s="333"/>
      <c r="N53" s="358"/>
      <c r="O53" s="358"/>
      <c r="P53" s="355" t="s">
        <v>210</v>
      </c>
    </row>
    <row r="54" spans="1:16" ht="18" customHeight="1" thickBot="1">
      <c r="A54" s="1853" t="s">
        <v>92</v>
      </c>
      <c r="B54" s="1670"/>
      <c r="C54" s="227">
        <f>SUM(C55:C57)</f>
        <v>343560</v>
      </c>
      <c r="D54" s="227">
        <f>SUM(D55:D57)</f>
        <v>444189.4</v>
      </c>
      <c r="E54" s="227">
        <f>SUM(E55:E57)</f>
        <v>438704.77799999999</v>
      </c>
      <c r="F54" s="227">
        <f>ROUND(E54/D54*100,0)</f>
        <v>99</v>
      </c>
      <c r="G54" s="228">
        <f t="shared" ref="G54:P54" si="8">SUM(G55:G57)</f>
        <v>336610.77844000002</v>
      </c>
      <c r="H54" s="227">
        <f t="shared" si="8"/>
        <v>30789.926640000001</v>
      </c>
      <c r="I54" s="227">
        <f t="shared" si="8"/>
        <v>18921.84894</v>
      </c>
      <c r="J54" s="227">
        <f t="shared" si="8"/>
        <v>49711.775579999994</v>
      </c>
      <c r="K54" s="227">
        <f t="shared" si="8"/>
        <v>35479.999360000002</v>
      </c>
      <c r="L54" s="227">
        <f t="shared" si="8"/>
        <v>17153.55862</v>
      </c>
      <c r="M54" s="228">
        <f t="shared" si="8"/>
        <v>52633.557980000005</v>
      </c>
      <c r="N54" s="560">
        <f t="shared" si="8"/>
        <v>0</v>
      </c>
      <c r="O54" s="229"/>
      <c r="P54" s="230">
        <f t="shared" si="8"/>
        <v>0</v>
      </c>
    </row>
    <row r="55" spans="1:16" ht="18" customHeight="1">
      <c r="A55" s="1844" t="s">
        <v>91</v>
      </c>
      <c r="B55" s="1701"/>
      <c r="C55" s="186">
        <f>SUM(C58:C60)</f>
        <v>190904</v>
      </c>
      <c r="D55" s="186">
        <f>SUM(D58:D60)</f>
        <v>229912</v>
      </c>
      <c r="E55" s="186">
        <f>SUM(E58:E60)</f>
        <v>225450.89799999999</v>
      </c>
      <c r="F55" s="186">
        <f t="shared" ref="F55:F64" si="9">ROUND(E55/D55*100,0)</f>
        <v>98</v>
      </c>
      <c r="G55" s="187">
        <f t="shared" ref="G55:P55" si="10">SUM(G58:G60)</f>
        <v>157719.61064</v>
      </c>
      <c r="H55" s="186">
        <f t="shared" si="10"/>
        <v>20391.78184</v>
      </c>
      <c r="I55" s="186">
        <f t="shared" si="10"/>
        <v>14070.586939999999</v>
      </c>
      <c r="J55" s="186">
        <f t="shared" si="10"/>
        <v>34462.368779999997</v>
      </c>
      <c r="K55" s="186">
        <f t="shared" si="10"/>
        <v>21883.90266</v>
      </c>
      <c r="L55" s="186">
        <f t="shared" si="10"/>
        <v>11315.001920000001</v>
      </c>
      <c r="M55" s="187">
        <f t="shared" si="10"/>
        <v>33198.904580000002</v>
      </c>
      <c r="N55" s="561">
        <f t="shared" si="10"/>
        <v>0</v>
      </c>
      <c r="O55" s="189"/>
      <c r="P55" s="198">
        <f t="shared" si="10"/>
        <v>0</v>
      </c>
    </row>
    <row r="56" spans="1:16" ht="18" customHeight="1">
      <c r="A56" s="1845" t="s">
        <v>93</v>
      </c>
      <c r="B56" s="1695"/>
      <c r="C56" s="188">
        <f>SUM(C61:C62)</f>
        <v>134056</v>
      </c>
      <c r="D56" s="188">
        <f>SUM(D61:D62)</f>
        <v>169631.52000000002</v>
      </c>
      <c r="E56" s="188">
        <f>SUM(E61:E62)</f>
        <v>168608</v>
      </c>
      <c r="F56" s="188">
        <f t="shared" si="9"/>
        <v>99</v>
      </c>
      <c r="G56" s="197">
        <f t="shared" ref="G56:P56" si="11">SUM(G61:G62)</f>
        <v>142493.29999999999</v>
      </c>
      <c r="H56" s="188">
        <f t="shared" si="11"/>
        <v>9353.06</v>
      </c>
      <c r="I56" s="188">
        <f t="shared" si="11"/>
        <v>4351.8999999999996</v>
      </c>
      <c r="J56" s="188">
        <f t="shared" si="11"/>
        <v>13704.959999999997</v>
      </c>
      <c r="K56" s="188">
        <f t="shared" si="11"/>
        <v>8172.5679999999993</v>
      </c>
      <c r="L56" s="188">
        <f t="shared" si="11"/>
        <v>4558.5199999999995</v>
      </c>
      <c r="M56" s="197">
        <f t="shared" si="11"/>
        <v>12731.088</v>
      </c>
      <c r="N56" s="562">
        <f t="shared" si="11"/>
        <v>0</v>
      </c>
      <c r="O56" s="202"/>
      <c r="P56" s="231">
        <f t="shared" si="11"/>
        <v>0</v>
      </c>
    </row>
    <row r="57" spans="1:16" ht="18" customHeight="1" thickBot="1">
      <c r="A57" s="1839" t="s">
        <v>94</v>
      </c>
      <c r="B57" s="1709"/>
      <c r="C57" s="232">
        <f>SUM(C63:C64)</f>
        <v>18600</v>
      </c>
      <c r="D57" s="232">
        <f>SUM(D63:D64)</f>
        <v>44645.88</v>
      </c>
      <c r="E57" s="232">
        <f>SUM(E63:E64)</f>
        <v>44645.88</v>
      </c>
      <c r="F57" s="232">
        <f t="shared" si="9"/>
        <v>100</v>
      </c>
      <c r="G57" s="233">
        <f t="shared" ref="G57:P57" si="12">SUM(G63:G64)</f>
        <v>36397.8678</v>
      </c>
      <c r="H57" s="232">
        <f t="shared" si="12"/>
        <v>1045.0847999999999</v>
      </c>
      <c r="I57" s="232">
        <f t="shared" si="12"/>
        <v>499.36199999999997</v>
      </c>
      <c r="J57" s="232">
        <f t="shared" si="12"/>
        <v>1544.4467999999997</v>
      </c>
      <c r="K57" s="232">
        <f t="shared" si="12"/>
        <v>5423.5287000000008</v>
      </c>
      <c r="L57" s="232">
        <f t="shared" si="12"/>
        <v>1280.0366999999999</v>
      </c>
      <c r="M57" s="233">
        <f t="shared" si="12"/>
        <v>6703.5654000000004</v>
      </c>
      <c r="N57" s="563">
        <f t="shared" si="12"/>
        <v>0</v>
      </c>
      <c r="O57" s="234"/>
      <c r="P57" s="235">
        <f t="shared" si="12"/>
        <v>0</v>
      </c>
    </row>
    <row r="58" spans="1:16" ht="18" customHeight="1">
      <c r="A58" s="1854" t="s">
        <v>121</v>
      </c>
      <c r="B58" s="559" t="s">
        <v>95</v>
      </c>
      <c r="C58" s="186">
        <f>SUM(C65:C67)</f>
        <v>40944</v>
      </c>
      <c r="D58" s="186">
        <f>SUM(D65:D67)</f>
        <v>51998.8</v>
      </c>
      <c r="E58" s="186">
        <f>SUM(E65:E67)</f>
        <v>48091</v>
      </c>
      <c r="F58" s="186">
        <f t="shared" si="9"/>
        <v>92</v>
      </c>
      <c r="G58" s="187">
        <f t="shared" ref="G58:P58" si="13">SUM(G65:G67)</f>
        <v>27662.48</v>
      </c>
      <c r="H58" s="186">
        <f t="shared" si="13"/>
        <v>3654.75</v>
      </c>
      <c r="I58" s="186">
        <f t="shared" si="13"/>
        <v>9918.4599999999991</v>
      </c>
      <c r="J58" s="186">
        <f t="shared" si="13"/>
        <v>13573.21</v>
      </c>
      <c r="K58" s="186">
        <f t="shared" si="13"/>
        <v>4725.79</v>
      </c>
      <c r="L58" s="186">
        <f t="shared" si="13"/>
        <v>2059.5060000000003</v>
      </c>
      <c r="M58" s="187">
        <f t="shared" si="13"/>
        <v>6785.2960000000003</v>
      </c>
      <c r="N58" s="561">
        <f t="shared" si="13"/>
        <v>0</v>
      </c>
      <c r="O58" s="189"/>
      <c r="P58" s="198">
        <f t="shared" si="13"/>
        <v>0</v>
      </c>
    </row>
    <row r="59" spans="1:16" ht="18" customHeight="1">
      <c r="A59" s="1855"/>
      <c r="B59" s="558" t="s">
        <v>96</v>
      </c>
      <c r="C59" s="188">
        <f>SUM(C68:C70)</f>
        <v>101930</v>
      </c>
      <c r="D59" s="188">
        <f>SUM(D68:D70)</f>
        <v>120277.2</v>
      </c>
      <c r="E59" s="188">
        <f>SUM(E68:E70)</f>
        <v>119723.89799999999</v>
      </c>
      <c r="F59" s="188">
        <f t="shared" si="9"/>
        <v>100</v>
      </c>
      <c r="G59" s="197">
        <f t="shared" ref="G59:P59" si="14">SUM(G68:G70)</f>
        <v>89711.930640000006</v>
      </c>
      <c r="H59" s="188">
        <f t="shared" si="14"/>
        <v>12702.511839999999</v>
      </c>
      <c r="I59" s="188">
        <f t="shared" si="14"/>
        <v>2423.0469400000002</v>
      </c>
      <c r="J59" s="188">
        <f t="shared" si="14"/>
        <v>15125.558779999999</v>
      </c>
      <c r="K59" s="188">
        <f t="shared" si="14"/>
        <v>11394.51266</v>
      </c>
      <c r="L59" s="188">
        <f t="shared" si="14"/>
        <v>3491.8959199999999</v>
      </c>
      <c r="M59" s="197">
        <f t="shared" si="14"/>
        <v>14886.408579999999</v>
      </c>
      <c r="N59" s="562">
        <f t="shared" si="14"/>
        <v>0</v>
      </c>
      <c r="O59" s="202"/>
      <c r="P59" s="231">
        <f t="shared" si="14"/>
        <v>0</v>
      </c>
    </row>
    <row r="60" spans="1:16" ht="18" customHeight="1">
      <c r="A60" s="1855"/>
      <c r="B60" s="558" t="s">
        <v>97</v>
      </c>
      <c r="C60" s="188">
        <f>SUM(C71)</f>
        <v>48030</v>
      </c>
      <c r="D60" s="188">
        <f>SUM(D71)</f>
        <v>57636</v>
      </c>
      <c r="E60" s="188">
        <f>SUM(E71)</f>
        <v>57636</v>
      </c>
      <c r="F60" s="188">
        <f t="shared" si="9"/>
        <v>100</v>
      </c>
      <c r="G60" s="197">
        <f t="shared" ref="G60:P60" si="15">SUM(G71)</f>
        <v>40345.199999999997</v>
      </c>
      <c r="H60" s="188">
        <f t="shared" si="15"/>
        <v>4034.52</v>
      </c>
      <c r="I60" s="188">
        <f t="shared" si="15"/>
        <v>1729.08</v>
      </c>
      <c r="J60" s="188">
        <f t="shared" si="15"/>
        <v>5763.6</v>
      </c>
      <c r="K60" s="188">
        <f t="shared" si="15"/>
        <v>5763.6</v>
      </c>
      <c r="L60" s="188">
        <f t="shared" si="15"/>
        <v>5763.6</v>
      </c>
      <c r="M60" s="197">
        <f t="shared" si="15"/>
        <v>11527.2</v>
      </c>
      <c r="N60" s="562">
        <f t="shared" si="15"/>
        <v>0</v>
      </c>
      <c r="O60" s="202"/>
      <c r="P60" s="231">
        <f t="shared" si="15"/>
        <v>0</v>
      </c>
    </row>
    <row r="61" spans="1:16" ht="18" customHeight="1">
      <c r="A61" s="1855"/>
      <c r="B61" s="558" t="s">
        <v>98</v>
      </c>
      <c r="C61" s="188">
        <f>SUM(C72:C74)</f>
        <v>123726</v>
      </c>
      <c r="D61" s="188">
        <f>SUM(D72:D74)</f>
        <v>157132.52000000002</v>
      </c>
      <c r="E61" s="188">
        <f>SUM(E72:E74)</f>
        <v>156109</v>
      </c>
      <c r="F61" s="188">
        <f t="shared" si="9"/>
        <v>99</v>
      </c>
      <c r="G61" s="197">
        <f t="shared" ref="G61:P61" si="16">SUM(G72:G74)</f>
        <v>130619.25</v>
      </c>
      <c r="H61" s="188">
        <f t="shared" si="16"/>
        <v>9103.08</v>
      </c>
      <c r="I61" s="188">
        <f t="shared" si="16"/>
        <v>4226.91</v>
      </c>
      <c r="J61" s="188">
        <f t="shared" si="16"/>
        <v>13329.989999999998</v>
      </c>
      <c r="K61" s="188">
        <f t="shared" si="16"/>
        <v>8047.5779999999995</v>
      </c>
      <c r="L61" s="188">
        <f t="shared" si="16"/>
        <v>4433.53</v>
      </c>
      <c r="M61" s="197">
        <f t="shared" si="16"/>
        <v>12481.108</v>
      </c>
      <c r="N61" s="562">
        <f t="shared" si="16"/>
        <v>0</v>
      </c>
      <c r="O61" s="202"/>
      <c r="P61" s="231">
        <f t="shared" si="16"/>
        <v>0</v>
      </c>
    </row>
    <row r="62" spans="1:16" ht="18" customHeight="1">
      <c r="A62" s="1855"/>
      <c r="B62" s="558" t="s">
        <v>99</v>
      </c>
      <c r="C62" s="188">
        <f>SUM(C75)</f>
        <v>10330</v>
      </c>
      <c r="D62" s="188">
        <f>SUM(D75)</f>
        <v>12499</v>
      </c>
      <c r="E62" s="188">
        <f>SUM(E75)</f>
        <v>12499</v>
      </c>
      <c r="F62" s="188">
        <f t="shared" si="9"/>
        <v>100</v>
      </c>
      <c r="G62" s="197">
        <f t="shared" ref="G62:P62" si="17">SUM(G75)</f>
        <v>11874.05</v>
      </c>
      <c r="H62" s="188">
        <f t="shared" si="17"/>
        <v>249.98</v>
      </c>
      <c r="I62" s="188">
        <f t="shared" si="17"/>
        <v>124.99</v>
      </c>
      <c r="J62" s="188">
        <f t="shared" si="17"/>
        <v>374.96999999999997</v>
      </c>
      <c r="K62" s="188">
        <f t="shared" si="17"/>
        <v>124.99</v>
      </c>
      <c r="L62" s="188">
        <f t="shared" si="17"/>
        <v>124.99</v>
      </c>
      <c r="M62" s="197">
        <f t="shared" si="17"/>
        <v>249.98</v>
      </c>
      <c r="N62" s="562">
        <f t="shared" si="17"/>
        <v>0</v>
      </c>
      <c r="O62" s="202"/>
      <c r="P62" s="231">
        <f t="shared" si="17"/>
        <v>0</v>
      </c>
    </row>
    <row r="63" spans="1:16" ht="18" customHeight="1">
      <c r="A63" s="1855"/>
      <c r="B63" s="558" t="s">
        <v>100</v>
      </c>
      <c r="C63" s="188">
        <f>SUM(C76:C77)</f>
        <v>0</v>
      </c>
      <c r="D63" s="188">
        <f>SUM(D76:D77)</f>
        <v>17861.879999999997</v>
      </c>
      <c r="E63" s="188">
        <f>SUM(E76:E77)</f>
        <v>17861.879999999997</v>
      </c>
      <c r="F63" s="188">
        <f t="shared" si="9"/>
        <v>100</v>
      </c>
      <c r="G63" s="197">
        <f t="shared" ref="G63:P63" si="18">SUM(G76:G77)</f>
        <v>14434.987800000001</v>
      </c>
      <c r="H63" s="188">
        <f t="shared" si="18"/>
        <v>509.40479999999991</v>
      </c>
      <c r="I63" s="188">
        <f t="shared" si="18"/>
        <v>231.52199999999999</v>
      </c>
      <c r="J63" s="188">
        <f t="shared" si="18"/>
        <v>740.92679999999984</v>
      </c>
      <c r="K63" s="188">
        <f t="shared" si="18"/>
        <v>1673.7687000000001</v>
      </c>
      <c r="L63" s="188">
        <f t="shared" si="18"/>
        <v>1012.1966999999999</v>
      </c>
      <c r="M63" s="197">
        <f t="shared" si="18"/>
        <v>2685.9654</v>
      </c>
      <c r="N63" s="562">
        <f t="shared" si="18"/>
        <v>0</v>
      </c>
      <c r="O63" s="202"/>
      <c r="P63" s="231">
        <f t="shared" si="18"/>
        <v>0</v>
      </c>
    </row>
    <row r="64" spans="1:16" ht="18" customHeight="1" thickBot="1">
      <c r="A64" s="1856"/>
      <c r="B64" s="236" t="s">
        <v>102</v>
      </c>
      <c r="C64" s="232">
        <f>SUM(C78)</f>
        <v>18600</v>
      </c>
      <c r="D64" s="232">
        <f>SUM(D78)</f>
        <v>26784</v>
      </c>
      <c r="E64" s="232">
        <f>SUM(E78)</f>
        <v>26784</v>
      </c>
      <c r="F64" s="232">
        <f t="shared" si="9"/>
        <v>100</v>
      </c>
      <c r="G64" s="233">
        <f t="shared" ref="G64:P64" si="19">SUM(G78)</f>
        <v>21962.880000000001</v>
      </c>
      <c r="H64" s="232">
        <f t="shared" si="19"/>
        <v>535.67999999999995</v>
      </c>
      <c r="I64" s="232">
        <f t="shared" si="19"/>
        <v>267.83999999999997</v>
      </c>
      <c r="J64" s="232">
        <f t="shared" si="19"/>
        <v>803.52</v>
      </c>
      <c r="K64" s="232">
        <f t="shared" si="19"/>
        <v>3749.76</v>
      </c>
      <c r="L64" s="232">
        <f t="shared" si="19"/>
        <v>267.83999999999997</v>
      </c>
      <c r="M64" s="233">
        <f t="shared" si="19"/>
        <v>4017.6000000000004</v>
      </c>
      <c r="N64" s="563">
        <f t="shared" si="19"/>
        <v>0</v>
      </c>
      <c r="O64" s="234"/>
      <c r="P64" s="235">
        <f t="shared" si="19"/>
        <v>0</v>
      </c>
    </row>
    <row r="65" spans="1:19" ht="18" customHeight="1">
      <c r="A65" s="1846" t="s">
        <v>108</v>
      </c>
      <c r="B65" s="263" t="s">
        <v>107</v>
      </c>
      <c r="C65" s="149">
        <f>C20</f>
        <v>10904</v>
      </c>
      <c r="D65" s="149">
        <f>D20</f>
        <v>13848</v>
      </c>
      <c r="E65" s="149">
        <f>E20</f>
        <v>11251</v>
      </c>
      <c r="F65" s="149">
        <f>F20</f>
        <v>81</v>
      </c>
      <c r="G65" s="150">
        <f>$E20*G20/100</f>
        <v>9000.7999999999993</v>
      </c>
      <c r="H65" s="150">
        <f>$E20*H20/100</f>
        <v>1012.59</v>
      </c>
      <c r="I65" s="150">
        <f>$E20*I20/100</f>
        <v>450.04</v>
      </c>
      <c r="J65" s="150">
        <f>SUM(H65:I65)</f>
        <v>1462.63</v>
      </c>
      <c r="K65" s="150">
        <f>$E20*K20/100</f>
        <v>450.04</v>
      </c>
      <c r="L65" s="150">
        <f>$E20*L20/100</f>
        <v>337.53</v>
      </c>
      <c r="M65" s="150">
        <f>SUM(K65:L65)</f>
        <v>787.56999999999994</v>
      </c>
      <c r="N65" s="150">
        <f>$E20*N20/100</f>
        <v>0</v>
      </c>
      <c r="O65" s="319"/>
      <c r="P65" s="151"/>
      <c r="R65" s="174">
        <f>SUM(N65,M65,J65,G65)</f>
        <v>11251</v>
      </c>
      <c r="S65" s="360">
        <f t="shared" ref="S65:S78" si="20">SUM(N65:P65,M65,J65,G65)</f>
        <v>11251</v>
      </c>
    </row>
    <row r="66" spans="1:19" ht="18" customHeight="1">
      <c r="A66" s="1847"/>
      <c r="B66" s="184" t="s">
        <v>112</v>
      </c>
      <c r="C66" s="196">
        <f t="shared" ref="C66:D77" si="21">C21</f>
        <v>8750</v>
      </c>
      <c r="D66" s="196">
        <f t="shared" si="21"/>
        <v>11112.5</v>
      </c>
      <c r="E66" s="196">
        <f t="shared" ref="E66:F77" si="22">E21</f>
        <v>10002</v>
      </c>
      <c r="F66" s="196">
        <f t="shared" si="22"/>
        <v>90</v>
      </c>
      <c r="G66" s="172">
        <f t="shared" ref="G66:H77" si="23">$E21*G21/100</f>
        <v>3900.78</v>
      </c>
      <c r="H66" s="172">
        <f t="shared" si="23"/>
        <v>1300.26</v>
      </c>
      <c r="I66" s="172">
        <f>$E21*I21/100</f>
        <v>4100.82</v>
      </c>
      <c r="J66" s="172">
        <f t="shared" ref="J66:J78" si="24">SUM(H66:I66)</f>
        <v>5401.08</v>
      </c>
      <c r="K66" s="172">
        <f>$E21*K21/100</f>
        <v>250.05</v>
      </c>
      <c r="L66" s="172">
        <f>$E21*L21/100</f>
        <v>380.07599999999996</v>
      </c>
      <c r="M66" s="172">
        <f t="shared" ref="M66:M78" si="25">SUM(K66:L66)</f>
        <v>630.12599999999998</v>
      </c>
      <c r="N66" s="172">
        <f>$E21*N21/100</f>
        <v>0</v>
      </c>
      <c r="O66" s="173"/>
      <c r="P66" s="265"/>
      <c r="R66" s="174">
        <f t="shared" ref="R66:R78" si="26">SUM(N66,M66,J66,G66)</f>
        <v>9931.9860000000008</v>
      </c>
      <c r="S66" s="360">
        <f t="shared" si="20"/>
        <v>9931.9860000000008</v>
      </c>
    </row>
    <row r="67" spans="1:19" ht="18" customHeight="1">
      <c r="A67" s="1847"/>
      <c r="B67" s="184" t="s">
        <v>113</v>
      </c>
      <c r="C67" s="196">
        <f t="shared" si="21"/>
        <v>21290</v>
      </c>
      <c r="D67" s="196">
        <f t="shared" si="21"/>
        <v>27038.3</v>
      </c>
      <c r="E67" s="196">
        <f t="shared" si="22"/>
        <v>26838</v>
      </c>
      <c r="F67" s="196">
        <f t="shared" si="22"/>
        <v>99</v>
      </c>
      <c r="G67" s="172">
        <f t="shared" si="23"/>
        <v>14760.9</v>
      </c>
      <c r="H67" s="172">
        <f t="shared" si="23"/>
        <v>1341.9</v>
      </c>
      <c r="I67" s="172">
        <f t="shared" ref="I67:K68" si="27">$E22*I22/100</f>
        <v>5367.6</v>
      </c>
      <c r="J67" s="172">
        <f t="shared" si="24"/>
        <v>6709.5</v>
      </c>
      <c r="K67" s="172">
        <f t="shared" si="27"/>
        <v>4025.7</v>
      </c>
      <c r="L67" s="172">
        <f t="shared" ref="L67:N68" si="28">$E22*L22/100</f>
        <v>1341.9</v>
      </c>
      <c r="M67" s="172">
        <f t="shared" si="25"/>
        <v>5367.6</v>
      </c>
      <c r="N67" s="172">
        <f t="shared" si="28"/>
        <v>0</v>
      </c>
      <c r="O67" s="173"/>
      <c r="P67" s="265"/>
      <c r="R67" s="174">
        <f t="shared" si="26"/>
        <v>26838</v>
      </c>
      <c r="S67" s="360">
        <f t="shared" si="20"/>
        <v>26838</v>
      </c>
    </row>
    <row r="68" spans="1:19" ht="18" customHeight="1">
      <c r="A68" s="1847"/>
      <c r="B68" s="184" t="s">
        <v>114</v>
      </c>
      <c r="C68" s="196">
        <f t="shared" si="21"/>
        <v>44000</v>
      </c>
      <c r="D68" s="196">
        <f t="shared" si="21"/>
        <v>51920</v>
      </c>
      <c r="E68" s="196">
        <f t="shared" si="22"/>
        <v>51920</v>
      </c>
      <c r="F68" s="196">
        <f t="shared" si="22"/>
        <v>100</v>
      </c>
      <c r="G68" s="172">
        <f t="shared" si="23"/>
        <v>45689.599999999999</v>
      </c>
      <c r="H68" s="172">
        <f t="shared" si="23"/>
        <v>4672.8</v>
      </c>
      <c r="I68" s="172">
        <f t="shared" si="27"/>
        <v>519.20000000000005</v>
      </c>
      <c r="J68" s="172">
        <f>SUM(H68:I68)</f>
        <v>5192</v>
      </c>
      <c r="K68" s="172">
        <f t="shared" si="27"/>
        <v>519.20000000000005</v>
      </c>
      <c r="L68" s="172">
        <f t="shared" si="28"/>
        <v>519.20000000000005</v>
      </c>
      <c r="M68" s="172">
        <f>SUM(K68:L68)</f>
        <v>1038.4000000000001</v>
      </c>
      <c r="N68" s="172">
        <f t="shared" si="28"/>
        <v>0</v>
      </c>
      <c r="O68" s="173"/>
      <c r="P68" s="238"/>
      <c r="R68" s="174">
        <f t="shared" si="26"/>
        <v>51920</v>
      </c>
      <c r="S68" s="360">
        <f t="shared" si="20"/>
        <v>51920</v>
      </c>
    </row>
    <row r="69" spans="1:19" ht="18" customHeight="1">
      <c r="A69" s="1847"/>
      <c r="B69" s="184" t="s">
        <v>115</v>
      </c>
      <c r="C69" s="196">
        <f t="shared" si="21"/>
        <v>11040</v>
      </c>
      <c r="D69" s="196">
        <f t="shared" si="21"/>
        <v>13027</v>
      </c>
      <c r="E69" s="196">
        <f t="shared" si="22"/>
        <v>13027</v>
      </c>
      <c r="F69" s="196">
        <f t="shared" si="22"/>
        <v>100</v>
      </c>
      <c r="G69" s="172">
        <f t="shared" si="23"/>
        <v>6774.04</v>
      </c>
      <c r="H69" s="172">
        <f t="shared" si="23"/>
        <v>3647.56</v>
      </c>
      <c r="I69" s="172">
        <f t="shared" ref="I69:I77" si="29">$E24*I24/100</f>
        <v>260.54000000000002</v>
      </c>
      <c r="J69" s="172">
        <f t="shared" si="24"/>
        <v>3908.1</v>
      </c>
      <c r="K69" s="172">
        <f>$E24*K24/100</f>
        <v>1563.24</v>
      </c>
      <c r="L69" s="172">
        <f t="shared" ref="K69:L77" si="30">$E24*L24/100</f>
        <v>781.62</v>
      </c>
      <c r="M69" s="172">
        <f t="shared" si="25"/>
        <v>2344.86</v>
      </c>
      <c r="N69" s="172">
        <f t="shared" ref="N69:N77" si="31">$E24*N24/100</f>
        <v>0</v>
      </c>
      <c r="O69" s="173"/>
      <c r="P69" s="238"/>
      <c r="R69" s="174">
        <f t="shared" si="26"/>
        <v>13027</v>
      </c>
      <c r="S69" s="360">
        <f t="shared" si="20"/>
        <v>13027</v>
      </c>
    </row>
    <row r="70" spans="1:19" ht="18" customHeight="1">
      <c r="A70" s="1847"/>
      <c r="B70" s="184" t="s">
        <v>116</v>
      </c>
      <c r="C70" s="196">
        <f t="shared" si="21"/>
        <v>46890</v>
      </c>
      <c r="D70" s="196">
        <f t="shared" si="21"/>
        <v>55330.2</v>
      </c>
      <c r="E70" s="196">
        <f t="shared" si="22"/>
        <v>54776.897999999994</v>
      </c>
      <c r="F70" s="196">
        <f t="shared" si="22"/>
        <v>99</v>
      </c>
      <c r="G70" s="172">
        <f t="shared" si="23"/>
        <v>37248.290639999999</v>
      </c>
      <c r="H70" s="172">
        <f t="shared" si="23"/>
        <v>4382.1518399999995</v>
      </c>
      <c r="I70" s="172">
        <f t="shared" si="29"/>
        <v>1643.3069399999999</v>
      </c>
      <c r="J70" s="172">
        <f t="shared" si="24"/>
        <v>6025.458779999999</v>
      </c>
      <c r="K70" s="172">
        <f t="shared" si="30"/>
        <v>9312.0726599999998</v>
      </c>
      <c r="L70" s="172">
        <f t="shared" si="30"/>
        <v>2191.0759199999998</v>
      </c>
      <c r="M70" s="172">
        <f t="shared" si="25"/>
        <v>11503.148579999999</v>
      </c>
      <c r="N70" s="172">
        <f t="shared" si="31"/>
        <v>0</v>
      </c>
      <c r="O70" s="173"/>
      <c r="P70" s="238"/>
      <c r="R70" s="174">
        <f t="shared" si="26"/>
        <v>54776.898000000001</v>
      </c>
      <c r="S70" s="360">
        <f t="shared" si="20"/>
        <v>54776.898000000001</v>
      </c>
    </row>
    <row r="71" spans="1:19" ht="18" customHeight="1">
      <c r="A71" s="1847"/>
      <c r="B71" s="184" t="s">
        <v>117</v>
      </c>
      <c r="C71" s="239">
        <f t="shared" si="21"/>
        <v>48030</v>
      </c>
      <c r="D71" s="239">
        <f t="shared" si="21"/>
        <v>57636</v>
      </c>
      <c r="E71" s="239">
        <f t="shared" si="22"/>
        <v>57636</v>
      </c>
      <c r="F71" s="239">
        <f t="shared" si="22"/>
        <v>100</v>
      </c>
      <c r="G71" s="172">
        <f t="shared" si="23"/>
        <v>40345.199999999997</v>
      </c>
      <c r="H71" s="172">
        <f t="shared" si="23"/>
        <v>4034.52</v>
      </c>
      <c r="I71" s="172">
        <f t="shared" si="29"/>
        <v>1729.08</v>
      </c>
      <c r="J71" s="172">
        <f t="shared" si="24"/>
        <v>5763.6</v>
      </c>
      <c r="K71" s="172">
        <f t="shared" si="30"/>
        <v>5763.6</v>
      </c>
      <c r="L71" s="172">
        <f t="shared" si="30"/>
        <v>5763.6</v>
      </c>
      <c r="M71" s="172">
        <f t="shared" si="25"/>
        <v>11527.2</v>
      </c>
      <c r="N71" s="172">
        <f t="shared" si="31"/>
        <v>0</v>
      </c>
      <c r="O71" s="173"/>
      <c r="P71" s="238"/>
      <c r="R71" s="174">
        <f t="shared" si="26"/>
        <v>57636</v>
      </c>
      <c r="S71" s="360">
        <f t="shared" si="20"/>
        <v>57636</v>
      </c>
    </row>
    <row r="72" spans="1:19" ht="18" customHeight="1">
      <c r="A72" s="1847"/>
      <c r="B72" s="184" t="s">
        <v>109</v>
      </c>
      <c r="C72" s="239">
        <f t="shared" si="21"/>
        <v>43840</v>
      </c>
      <c r="D72" s="239">
        <f t="shared" si="21"/>
        <v>55677</v>
      </c>
      <c r="E72" s="239">
        <f t="shared" si="22"/>
        <v>54677</v>
      </c>
      <c r="F72" s="239">
        <f t="shared" si="22"/>
        <v>98</v>
      </c>
      <c r="G72" s="172">
        <f t="shared" si="23"/>
        <v>44288.37</v>
      </c>
      <c r="H72" s="172">
        <f t="shared" si="23"/>
        <v>5467.7</v>
      </c>
      <c r="I72" s="172">
        <f t="shared" si="29"/>
        <v>2733.85</v>
      </c>
      <c r="J72" s="172">
        <f t="shared" si="24"/>
        <v>8201.5499999999993</v>
      </c>
      <c r="K72" s="172">
        <f t="shared" si="30"/>
        <v>1640.31</v>
      </c>
      <c r="L72" s="172">
        <f t="shared" si="30"/>
        <v>546.77</v>
      </c>
      <c r="M72" s="172">
        <f t="shared" si="25"/>
        <v>2187.08</v>
      </c>
      <c r="N72" s="172">
        <f t="shared" si="31"/>
        <v>0</v>
      </c>
      <c r="O72" s="173"/>
      <c r="P72" s="238"/>
      <c r="R72" s="174">
        <f t="shared" si="26"/>
        <v>54677</v>
      </c>
      <c r="S72" s="360">
        <f t="shared" si="20"/>
        <v>54677</v>
      </c>
    </row>
    <row r="73" spans="1:19" ht="18" customHeight="1">
      <c r="A73" s="1847"/>
      <c r="B73" s="184" t="s">
        <v>118</v>
      </c>
      <c r="C73" s="239">
        <f t="shared" si="21"/>
        <v>37710</v>
      </c>
      <c r="D73" s="239">
        <f t="shared" si="21"/>
        <v>47892</v>
      </c>
      <c r="E73" s="239">
        <f t="shared" si="22"/>
        <v>47874</v>
      </c>
      <c r="F73" s="239">
        <f t="shared" si="22"/>
        <v>100</v>
      </c>
      <c r="G73" s="172">
        <f t="shared" si="23"/>
        <v>39735.42</v>
      </c>
      <c r="H73" s="172">
        <f t="shared" si="23"/>
        <v>957.48</v>
      </c>
      <c r="I73" s="172">
        <f t="shared" si="29"/>
        <v>957.48</v>
      </c>
      <c r="J73" s="172">
        <f t="shared" si="24"/>
        <v>1914.96</v>
      </c>
      <c r="K73" s="172">
        <f t="shared" si="30"/>
        <v>2872.44</v>
      </c>
      <c r="L73" s="172">
        <f t="shared" si="30"/>
        <v>3351.18</v>
      </c>
      <c r="M73" s="172">
        <f t="shared" si="25"/>
        <v>6223.62</v>
      </c>
      <c r="N73" s="172">
        <f t="shared" si="31"/>
        <v>0</v>
      </c>
      <c r="O73" s="173"/>
      <c r="P73" s="238"/>
      <c r="R73" s="174">
        <f t="shared" si="26"/>
        <v>47874</v>
      </c>
      <c r="S73" s="360">
        <f t="shared" si="20"/>
        <v>47874</v>
      </c>
    </row>
    <row r="74" spans="1:19" ht="18" customHeight="1">
      <c r="A74" s="1847"/>
      <c r="B74" s="184" t="s">
        <v>110</v>
      </c>
      <c r="C74" s="239">
        <f t="shared" si="21"/>
        <v>42176</v>
      </c>
      <c r="D74" s="239">
        <f t="shared" si="21"/>
        <v>53563.520000000004</v>
      </c>
      <c r="E74" s="239">
        <f t="shared" si="22"/>
        <v>53558</v>
      </c>
      <c r="F74" s="239">
        <f t="shared" si="22"/>
        <v>100</v>
      </c>
      <c r="G74" s="172">
        <f t="shared" si="23"/>
        <v>46595.46</v>
      </c>
      <c r="H74" s="172">
        <f t="shared" si="23"/>
        <v>2677.9</v>
      </c>
      <c r="I74" s="172">
        <f t="shared" si="29"/>
        <v>535.58000000000004</v>
      </c>
      <c r="J74" s="172">
        <f t="shared" si="24"/>
        <v>3213.48</v>
      </c>
      <c r="K74" s="172">
        <f t="shared" si="30"/>
        <v>3534.828</v>
      </c>
      <c r="L74" s="172">
        <f t="shared" si="30"/>
        <v>535.58000000000004</v>
      </c>
      <c r="M74" s="172">
        <f t="shared" si="25"/>
        <v>4070.4079999999999</v>
      </c>
      <c r="N74" s="172">
        <f t="shared" si="31"/>
        <v>0</v>
      </c>
      <c r="O74" s="173"/>
      <c r="P74" s="238"/>
      <c r="R74" s="174">
        <f t="shared" si="26"/>
        <v>53879.347999999998</v>
      </c>
      <c r="S74" s="360">
        <f t="shared" si="20"/>
        <v>53879.347999999998</v>
      </c>
    </row>
    <row r="75" spans="1:19" ht="18" customHeight="1">
      <c r="A75" s="1847"/>
      <c r="B75" s="184" t="s">
        <v>99</v>
      </c>
      <c r="C75" s="239">
        <f t="shared" si="21"/>
        <v>10330</v>
      </c>
      <c r="D75" s="239">
        <f t="shared" si="21"/>
        <v>12499</v>
      </c>
      <c r="E75" s="239">
        <f t="shared" si="22"/>
        <v>12499</v>
      </c>
      <c r="F75" s="239">
        <f t="shared" si="22"/>
        <v>100</v>
      </c>
      <c r="G75" s="172">
        <f t="shared" si="23"/>
        <v>11874.05</v>
      </c>
      <c r="H75" s="172">
        <f t="shared" si="23"/>
        <v>249.98</v>
      </c>
      <c r="I75" s="172">
        <f t="shared" si="29"/>
        <v>124.99</v>
      </c>
      <c r="J75" s="172">
        <f t="shared" si="24"/>
        <v>374.96999999999997</v>
      </c>
      <c r="K75" s="172">
        <f t="shared" si="30"/>
        <v>124.99</v>
      </c>
      <c r="L75" s="172">
        <f t="shared" si="30"/>
        <v>124.99</v>
      </c>
      <c r="M75" s="172">
        <f t="shared" si="25"/>
        <v>249.98</v>
      </c>
      <c r="N75" s="172">
        <f t="shared" si="31"/>
        <v>0</v>
      </c>
      <c r="O75" s="173"/>
      <c r="P75" s="238"/>
      <c r="R75" s="174">
        <f t="shared" si="26"/>
        <v>12499</v>
      </c>
      <c r="S75" s="360">
        <f t="shared" si="20"/>
        <v>12499</v>
      </c>
    </row>
    <row r="76" spans="1:19" ht="18" customHeight="1">
      <c r="A76" s="1847"/>
      <c r="B76" s="184" t="s">
        <v>100</v>
      </c>
      <c r="C76" s="239" t="str">
        <f>C31</f>
        <v>＊</v>
      </c>
      <c r="D76" s="239">
        <f>D31</f>
        <v>16539.3</v>
      </c>
      <c r="E76" s="239">
        <f>E31</f>
        <v>16539.3</v>
      </c>
      <c r="F76" s="239">
        <f>F31</f>
        <v>100</v>
      </c>
      <c r="G76" s="172">
        <f>$E31*G31/100</f>
        <v>13231.44</v>
      </c>
      <c r="H76" s="172">
        <f>$E31*H31/100</f>
        <v>496.17899999999992</v>
      </c>
      <c r="I76" s="172">
        <f>$E31*I31/100</f>
        <v>165.393</v>
      </c>
      <c r="J76" s="172">
        <f t="shared" si="24"/>
        <v>661.57199999999989</v>
      </c>
      <c r="K76" s="172">
        <f>$E31*K31/100</f>
        <v>1653.93</v>
      </c>
      <c r="L76" s="172">
        <f>$E31*L31/100</f>
        <v>992.35799999999983</v>
      </c>
      <c r="M76" s="172">
        <f t="shared" si="25"/>
        <v>2646.288</v>
      </c>
      <c r="N76" s="172">
        <f>$E31*N31/100</f>
        <v>0</v>
      </c>
      <c r="O76" s="173"/>
      <c r="P76" s="238"/>
      <c r="R76" s="174">
        <f t="shared" si="26"/>
        <v>16539.3</v>
      </c>
      <c r="S76" s="360">
        <f t="shared" si="20"/>
        <v>16539.3</v>
      </c>
    </row>
    <row r="77" spans="1:19" ht="18" customHeight="1">
      <c r="A77" s="1847"/>
      <c r="B77" s="170" t="s">
        <v>111</v>
      </c>
      <c r="C77" s="239" t="str">
        <f t="shared" si="21"/>
        <v>＊</v>
      </c>
      <c r="D77" s="239">
        <f t="shared" si="21"/>
        <v>1322.58</v>
      </c>
      <c r="E77" s="239">
        <f t="shared" si="22"/>
        <v>1322.58</v>
      </c>
      <c r="F77" s="239">
        <f t="shared" si="22"/>
        <v>100</v>
      </c>
      <c r="G77" s="172">
        <f t="shared" si="23"/>
        <v>1203.5478000000001</v>
      </c>
      <c r="H77" s="172">
        <f t="shared" si="23"/>
        <v>13.2258</v>
      </c>
      <c r="I77" s="172">
        <f t="shared" si="29"/>
        <v>66.128999999999991</v>
      </c>
      <c r="J77" s="172">
        <f t="shared" si="24"/>
        <v>79.354799999999983</v>
      </c>
      <c r="K77" s="172">
        <f t="shared" si="30"/>
        <v>19.838699999999999</v>
      </c>
      <c r="L77" s="172">
        <f t="shared" si="30"/>
        <v>19.838699999999999</v>
      </c>
      <c r="M77" s="172">
        <f t="shared" si="25"/>
        <v>39.677399999999999</v>
      </c>
      <c r="N77" s="172">
        <f t="shared" si="31"/>
        <v>0</v>
      </c>
      <c r="O77" s="173"/>
      <c r="P77" s="238"/>
      <c r="R77" s="174">
        <f t="shared" si="26"/>
        <v>1322.58</v>
      </c>
      <c r="S77" s="360">
        <f t="shared" si="20"/>
        <v>1322.58</v>
      </c>
    </row>
    <row r="78" spans="1:19" ht="18" customHeight="1" thickBot="1">
      <c r="A78" s="1848"/>
      <c r="B78" s="240" t="s">
        <v>102</v>
      </c>
      <c r="C78" s="241">
        <f>C33</f>
        <v>18600</v>
      </c>
      <c r="D78" s="241">
        <f>D33</f>
        <v>26784</v>
      </c>
      <c r="E78" s="241">
        <f>E33</f>
        <v>26784</v>
      </c>
      <c r="F78" s="241">
        <f>F33</f>
        <v>100</v>
      </c>
      <c r="G78" s="165">
        <f>$E33*G33/100</f>
        <v>21962.880000000001</v>
      </c>
      <c r="H78" s="165">
        <f>$E33*H33/100</f>
        <v>535.67999999999995</v>
      </c>
      <c r="I78" s="165">
        <f>$E33*I33/100</f>
        <v>267.83999999999997</v>
      </c>
      <c r="J78" s="165">
        <f t="shared" si="24"/>
        <v>803.52</v>
      </c>
      <c r="K78" s="165">
        <f>$E33*K33/100</f>
        <v>3749.76</v>
      </c>
      <c r="L78" s="165">
        <f>$E33*L33/100</f>
        <v>267.83999999999997</v>
      </c>
      <c r="M78" s="165">
        <f t="shared" si="25"/>
        <v>4017.6000000000004</v>
      </c>
      <c r="N78" s="165">
        <f>$E33*N33/100</f>
        <v>0</v>
      </c>
      <c r="O78" s="167"/>
      <c r="P78" s="242"/>
      <c r="R78" s="174">
        <f t="shared" si="26"/>
        <v>26784</v>
      </c>
      <c r="S78" s="360">
        <f t="shared" si="20"/>
        <v>26784</v>
      </c>
    </row>
  </sheetData>
  <mergeCells count="22">
    <mergeCell ref="A1:P1"/>
    <mergeCell ref="B3:D3"/>
    <mergeCell ref="G2:H2"/>
    <mergeCell ref="A20:A33"/>
    <mergeCell ref="A13:A19"/>
    <mergeCell ref="E4:N4"/>
    <mergeCell ref="A65:A78"/>
    <mergeCell ref="A49:B53"/>
    <mergeCell ref="A54:B54"/>
    <mergeCell ref="A55:B55"/>
    <mergeCell ref="A56:B56"/>
    <mergeCell ref="A57:B57"/>
    <mergeCell ref="A58:A64"/>
    <mergeCell ref="E41:K41"/>
    <mergeCell ref="H6:J6"/>
    <mergeCell ref="K6:M6"/>
    <mergeCell ref="G5:N5"/>
    <mergeCell ref="A12:B12"/>
    <mergeCell ref="A4:B8"/>
    <mergeCell ref="A9:B9"/>
    <mergeCell ref="A10:B10"/>
    <mergeCell ref="A11:B11"/>
  </mergeCells>
  <phoneticPr fontId="4"/>
  <printOptions horizontalCentered="1"/>
  <pageMargins left="0.59055118110236227" right="0.59055118110236227" top="0.59055118110236227" bottom="0.39370078740157483" header="0.51181102362204722" footer="0.31496062992125984"/>
  <pageSetup paperSize="9" scale="74" firstPageNumber="24" fitToHeight="0" pageOrder="overThenDown" orientation="portrait" r:id="rId1"/>
  <headerFooter scaleWithDoc="0" alignWithMargins="0">
    <oddFooter>&amp;C-&amp;P -</oddFooter>
  </headerFooter>
  <rowBreaks count="1" manualBreakCount="1">
    <brk id="46" max="16383" man="1"/>
  </rowBreaks>
  <colBreaks count="2" manualBreakCount="2">
    <brk id="22" max="11" man="1"/>
    <brk id="40" max="11" man="1"/>
  </colBreaks>
  <ignoredErrors>
    <ignoredError sqref="C14:I15 N13:P19 C17:I17 C16:F16 H16:I16 C13:E13 H13:I13 C19:I19 D18:I18" formulaRange="1"/>
    <ignoredError sqref="J13:M19" formula="1" formulaRange="1"/>
    <ignoredError sqref="J9:M12 J20:M2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A1:BF78"/>
  <sheetViews>
    <sheetView view="pageBreakPreview" zoomScaleNormal="75" workbookViewId="0">
      <pane xSplit="2" ySplit="8" topLeftCell="C9" activePane="bottomRight" state="frozen"/>
      <selection activeCell="H31" sqref="H31:H33"/>
      <selection pane="topRight" activeCell="H31" sqref="H31:H33"/>
      <selection pane="bottomLeft" activeCell="H31" sqref="H31:H33"/>
      <selection pane="bottomRight" activeCell="A9" sqref="A9:B9"/>
    </sheetView>
  </sheetViews>
  <sheetFormatPr defaultColWidth="13.375" defaultRowHeight="17.25"/>
  <cols>
    <col min="1" max="1" width="2.875" style="136" bestFit="1" customWidth="1"/>
    <col min="2" max="2" width="6.75" style="136" customWidth="1"/>
    <col min="3" max="5" width="9.375" style="136" customWidth="1"/>
    <col min="6" max="13" width="5" style="136" customWidth="1"/>
    <col min="14" max="14" width="6.75" style="136" customWidth="1"/>
    <col min="15" max="15" width="7.125" style="136" customWidth="1"/>
    <col min="16" max="16" width="10.5" style="136" bestFit="1" customWidth="1"/>
    <col min="17" max="17" width="3.375" style="136" customWidth="1"/>
    <col min="18" max="18" width="8.25" style="210" customWidth="1"/>
    <col min="19" max="19" width="8.375" style="136" customWidth="1"/>
    <col min="20" max="20" width="7.875" style="136" customWidth="1"/>
    <col min="21" max="21" width="8.375" style="136" customWidth="1"/>
    <col min="22" max="22" width="8.5" style="136" customWidth="1"/>
    <col min="23" max="23" width="9.875" style="136" customWidth="1"/>
    <col min="24" max="24" width="8" style="136" customWidth="1"/>
    <col min="25" max="25" width="10.75" style="136" customWidth="1"/>
    <col min="26" max="26" width="11.75" style="136" customWidth="1"/>
    <col min="27" max="27" width="10.25" style="136" customWidth="1"/>
    <col min="28" max="28" width="11.125" style="136" customWidth="1"/>
    <col min="29" max="29" width="9.75" style="136" customWidth="1"/>
    <col min="30" max="30" width="7.625" style="136" customWidth="1"/>
    <col min="31" max="31" width="10.75" style="136" customWidth="1"/>
    <col min="32" max="32" width="7.625" style="136" customWidth="1"/>
    <col min="33" max="33" width="9.75" style="136" customWidth="1"/>
    <col min="34" max="34" width="7.625" style="136" customWidth="1"/>
    <col min="35" max="35" width="9.75" style="136" customWidth="1"/>
    <col min="36" max="36" width="7.625" style="136" customWidth="1"/>
    <col min="37" max="37" width="10" style="136" customWidth="1"/>
    <col min="38" max="38" width="7.625" style="136" customWidth="1"/>
    <col min="39" max="39" width="10.125" style="136" customWidth="1"/>
    <col min="40" max="40" width="7.625" style="136" customWidth="1"/>
    <col min="41" max="41" width="12" style="136" customWidth="1"/>
    <col min="42" max="42" width="7.625" style="136" customWidth="1"/>
    <col min="43" max="43" width="12.125" style="136" customWidth="1"/>
    <col min="44" max="44" width="11.5" style="136" customWidth="1"/>
    <col min="45" max="46" width="7.625" style="136" customWidth="1"/>
    <col min="47" max="47" width="11.625" style="136" customWidth="1"/>
    <col min="48" max="48" width="7.625" style="136" customWidth="1"/>
    <col min="49" max="49" width="10" style="136" customWidth="1"/>
    <col min="50" max="50" width="7.625" style="136" customWidth="1"/>
    <col min="51" max="51" width="7.75" style="136" customWidth="1"/>
    <col min="52" max="52" width="7" style="136" customWidth="1"/>
    <col min="53" max="53" width="9.875" style="136" customWidth="1"/>
    <col min="54" max="54" width="6.75" style="136" customWidth="1"/>
    <col min="55" max="55" width="11.25" style="136" customWidth="1"/>
    <col min="56" max="56" width="7" style="136" customWidth="1"/>
    <col min="57" max="57" width="9.25" style="136" customWidth="1"/>
    <col min="58" max="58" width="7.75" style="136" customWidth="1"/>
    <col min="59" max="59" width="3.5" style="136" customWidth="1"/>
    <col min="60" max="16384" width="13.375" style="136"/>
  </cols>
  <sheetData>
    <row r="1" spans="1:58">
      <c r="A1" s="1857" t="s">
        <v>697</v>
      </c>
      <c r="B1" s="1857"/>
      <c r="C1" s="1857"/>
      <c r="D1" s="1857"/>
      <c r="E1" s="1857"/>
      <c r="F1" s="1857"/>
      <c r="G1" s="1857"/>
      <c r="H1" s="1857"/>
      <c r="I1" s="1857"/>
      <c r="J1" s="1857"/>
      <c r="K1" s="1857"/>
      <c r="L1" s="1857"/>
      <c r="M1" s="1857"/>
      <c r="N1" s="1857"/>
      <c r="O1" s="1857"/>
      <c r="P1" s="1857"/>
    </row>
    <row r="2" spans="1:58">
      <c r="B2" s="323"/>
      <c r="C2" s="323"/>
      <c r="D2" s="323"/>
      <c r="E2" s="134"/>
      <c r="F2" s="134"/>
      <c r="G2" s="1859"/>
      <c r="H2" s="1859"/>
      <c r="I2" s="134"/>
      <c r="J2" s="134"/>
      <c r="K2" s="134"/>
      <c r="L2" s="134"/>
      <c r="M2" s="134"/>
      <c r="N2" s="134"/>
      <c r="O2" s="134"/>
      <c r="P2" s="134"/>
      <c r="Q2" s="248"/>
      <c r="R2" s="322"/>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137"/>
      <c r="BB2" s="137"/>
      <c r="BC2" s="137"/>
      <c r="BD2" s="137"/>
      <c r="BE2" s="137"/>
      <c r="BF2" s="137"/>
    </row>
    <row r="3" spans="1:58" ht="18" thickBot="1">
      <c r="B3" s="1858" t="s">
        <v>640</v>
      </c>
      <c r="C3" s="1858"/>
      <c r="D3" s="1858"/>
      <c r="E3" s="1858"/>
      <c r="F3" s="134"/>
      <c r="G3" s="134"/>
      <c r="H3" s="134"/>
      <c r="I3" s="1862"/>
      <c r="J3" s="1862"/>
      <c r="K3" s="1862"/>
      <c r="L3" s="134"/>
      <c r="M3" s="134"/>
      <c r="N3" s="134"/>
      <c r="O3" s="134"/>
      <c r="P3" s="134"/>
      <c r="Q3" s="134"/>
      <c r="R3" s="269"/>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248"/>
      <c r="AZ3" s="248"/>
      <c r="BA3" s="137"/>
      <c r="BB3" s="137"/>
      <c r="BC3" s="137"/>
      <c r="BD3" s="137"/>
      <c r="BE3" s="137"/>
      <c r="BF3" s="137"/>
    </row>
    <row r="4" spans="1:58" ht="18" customHeight="1">
      <c r="A4" s="1817" t="s">
        <v>153</v>
      </c>
      <c r="B4" s="1818"/>
      <c r="C4" s="361"/>
      <c r="D4" s="361"/>
      <c r="E4" s="1860" t="s">
        <v>461</v>
      </c>
      <c r="F4" s="1861"/>
      <c r="G4" s="1861"/>
      <c r="H4" s="1861"/>
      <c r="I4" s="1861"/>
      <c r="J4" s="1861"/>
      <c r="K4" s="1861"/>
      <c r="L4" s="1861"/>
      <c r="M4" s="1861"/>
      <c r="N4" s="1861"/>
      <c r="O4" s="326"/>
      <c r="P4" s="362"/>
    </row>
    <row r="5" spans="1:58" ht="18" customHeight="1">
      <c r="A5" s="1819"/>
      <c r="B5" s="1820"/>
      <c r="C5" s="253" t="s">
        <v>122</v>
      </c>
      <c r="D5" s="253" t="s">
        <v>184</v>
      </c>
      <c r="E5" s="212" t="s">
        <v>123</v>
      </c>
      <c r="F5" s="213"/>
      <c r="G5" s="1836" t="s">
        <v>206</v>
      </c>
      <c r="H5" s="1837"/>
      <c r="I5" s="1837"/>
      <c r="J5" s="1837"/>
      <c r="K5" s="1837"/>
      <c r="L5" s="1837"/>
      <c r="M5" s="1837"/>
      <c r="N5" s="1837"/>
      <c r="O5" s="331" t="s">
        <v>476</v>
      </c>
      <c r="P5" s="363" t="s">
        <v>125</v>
      </c>
    </row>
    <row r="6" spans="1:58" ht="18" customHeight="1">
      <c r="A6" s="1819"/>
      <c r="B6" s="1820"/>
      <c r="C6" s="253" t="s">
        <v>126</v>
      </c>
      <c r="D6" s="253" t="s">
        <v>127</v>
      </c>
      <c r="E6" s="215" t="s">
        <v>128</v>
      </c>
      <c r="F6" s="216" t="s">
        <v>129</v>
      </c>
      <c r="G6" s="1870" t="s">
        <v>132</v>
      </c>
      <c r="H6" s="1871"/>
      <c r="I6" s="1871"/>
      <c r="J6" s="1871"/>
      <c r="K6" s="1872"/>
      <c r="L6" s="217" t="s">
        <v>133</v>
      </c>
      <c r="M6" s="218" t="s">
        <v>134</v>
      </c>
      <c r="N6" s="219" t="s">
        <v>135</v>
      </c>
      <c r="O6" s="364"/>
      <c r="P6" s="365" t="s">
        <v>130</v>
      </c>
    </row>
    <row r="7" spans="1:58" ht="18" customHeight="1">
      <c r="A7" s="1819"/>
      <c r="B7" s="1820"/>
      <c r="C7" s="253"/>
      <c r="D7" s="366"/>
      <c r="E7" s="221"/>
      <c r="F7" s="216" t="s">
        <v>128</v>
      </c>
      <c r="G7" s="217" t="s">
        <v>131</v>
      </c>
      <c r="H7" s="217" t="s">
        <v>164</v>
      </c>
      <c r="I7" s="218" t="s">
        <v>136</v>
      </c>
      <c r="J7" s="212" t="s">
        <v>137</v>
      </c>
      <c r="K7" s="217" t="s">
        <v>86</v>
      </c>
      <c r="L7" s="221"/>
      <c r="M7" s="221"/>
      <c r="N7" s="222"/>
      <c r="O7" s="367"/>
      <c r="P7" s="368"/>
    </row>
    <row r="8" spans="1:58" ht="18" customHeight="1" thickBot="1">
      <c r="A8" s="1840"/>
      <c r="B8" s="1841"/>
      <c r="C8" s="369" t="s">
        <v>384</v>
      </c>
      <c r="D8" s="369" t="s">
        <v>384</v>
      </c>
      <c r="E8" s="369" t="s">
        <v>384</v>
      </c>
      <c r="F8" s="369" t="s">
        <v>385</v>
      </c>
      <c r="G8" s="369"/>
      <c r="H8" s="369" t="s">
        <v>163</v>
      </c>
      <c r="I8" s="369"/>
      <c r="J8" s="369" t="s">
        <v>161</v>
      </c>
      <c r="K8" s="369"/>
      <c r="L8" s="369"/>
      <c r="M8" s="369"/>
      <c r="N8" s="370"/>
      <c r="O8" s="371" t="s">
        <v>477</v>
      </c>
      <c r="P8" s="372" t="s">
        <v>166</v>
      </c>
    </row>
    <row r="9" spans="1:58" ht="24.95" customHeight="1" thickBot="1">
      <c r="A9" s="1842" t="s">
        <v>371</v>
      </c>
      <c r="B9" s="1843"/>
      <c r="C9" s="1189">
        <v>356300</v>
      </c>
      <c r="D9" s="1189">
        <f>SUM(D10:D12)</f>
        <v>92620.239999999991</v>
      </c>
      <c r="E9" s="1189">
        <f>SUM(E10:E12)</f>
        <v>91684.788</v>
      </c>
      <c r="F9" s="1189">
        <f>ROUND(E9/D9*100,0)</f>
        <v>99</v>
      </c>
      <c r="G9" s="1190">
        <f>ROUND(G54/$E54*100,0)</f>
        <v>49</v>
      </c>
      <c r="H9" s="1190">
        <f>ROUND(H54/$E54*100,0)</f>
        <v>2</v>
      </c>
      <c r="I9" s="1190">
        <f>ROUND(I54/$E54*100,0)</f>
        <v>12</v>
      </c>
      <c r="J9" s="1190">
        <f>ROUND(J54/$E54*100,0)</f>
        <v>3</v>
      </c>
      <c r="K9" s="1189">
        <f>SUM(G9:J9)</f>
        <v>66</v>
      </c>
      <c r="L9" s="1189">
        <f>ROUND(L54/$E54*100,0)</f>
        <v>27</v>
      </c>
      <c r="M9" s="1190">
        <f>ROUND(M54/$E54*100,0)</f>
        <v>8</v>
      </c>
      <c r="N9" s="1191">
        <f>ROUND(N54/$E54*100,0)</f>
        <v>0</v>
      </c>
      <c r="O9" s="1192">
        <f>SUM(O10:O12)</f>
        <v>141</v>
      </c>
      <c r="P9" s="1193">
        <f>SUM(P10:P12)</f>
        <v>796</v>
      </c>
      <c r="R9" s="174"/>
    </row>
    <row r="10" spans="1:58" ht="24.95" customHeight="1">
      <c r="A10" s="1844" t="s">
        <v>154</v>
      </c>
      <c r="B10" s="1701"/>
      <c r="C10" s="1152">
        <f>SUM(C13:C15)</f>
        <v>190904</v>
      </c>
      <c r="D10" s="1152">
        <f>SUM(D13:D15)</f>
        <v>49635.8</v>
      </c>
      <c r="E10" s="1152">
        <f>SUM(E13:E15)</f>
        <v>49153.4</v>
      </c>
      <c r="F10" s="1152">
        <f t="shared" ref="F10:F19" si="0">ROUND(E10/D10*100,0)</f>
        <v>99</v>
      </c>
      <c r="G10" s="1153">
        <f>ROUND(G55/$E55*100,0)</f>
        <v>46</v>
      </c>
      <c r="H10" s="1152">
        <f t="shared" ref="G10:J17" si="1">ROUND(H55/$E55*100,0)</f>
        <v>1</v>
      </c>
      <c r="I10" s="1194">
        <f t="shared" si="1"/>
        <v>11</v>
      </c>
      <c r="J10" s="1152">
        <f t="shared" si="1"/>
        <v>3</v>
      </c>
      <c r="K10" s="1152">
        <f t="shared" ref="K10:K19" si="2">SUM(G10:J10)</f>
        <v>61</v>
      </c>
      <c r="L10" s="1152">
        <f t="shared" ref="L10:N19" si="3">ROUND(L55/$E55*100,0)</f>
        <v>35</v>
      </c>
      <c r="M10" s="1153">
        <f t="shared" si="3"/>
        <v>4</v>
      </c>
      <c r="N10" s="1154">
        <f>ROUND(N55/$E55*100,0)</f>
        <v>0</v>
      </c>
      <c r="O10" s="1195">
        <f>SUM(O13:O15)</f>
        <v>36</v>
      </c>
      <c r="P10" s="1196">
        <f>SUM(P13:P15)</f>
        <v>447</v>
      </c>
      <c r="R10" s="174"/>
    </row>
    <row r="11" spans="1:58" ht="24.95" customHeight="1">
      <c r="A11" s="1845" t="s">
        <v>372</v>
      </c>
      <c r="B11" s="1695"/>
      <c r="C11" s="1156">
        <f>SUM(C16:C17)</f>
        <v>134056</v>
      </c>
      <c r="D11" s="1156">
        <f>SUM(D16:D17)</f>
        <v>34854.76</v>
      </c>
      <c r="E11" s="1156">
        <f>SUM(E16:E17)</f>
        <v>34621</v>
      </c>
      <c r="F11" s="1156">
        <f t="shared" si="0"/>
        <v>99</v>
      </c>
      <c r="G11" s="1156">
        <f t="shared" si="1"/>
        <v>55</v>
      </c>
      <c r="H11" s="1197">
        <f t="shared" si="1"/>
        <v>4</v>
      </c>
      <c r="I11" s="1198">
        <f t="shared" si="1"/>
        <v>15</v>
      </c>
      <c r="J11" s="1157">
        <f t="shared" si="1"/>
        <v>2</v>
      </c>
      <c r="K11" s="1156">
        <f t="shared" si="2"/>
        <v>76</v>
      </c>
      <c r="L11" s="1156">
        <f t="shared" si="3"/>
        <v>8</v>
      </c>
      <c r="M11" s="1157">
        <f t="shared" si="3"/>
        <v>15</v>
      </c>
      <c r="N11" s="1158">
        <f>ROUND(N56/$E56*100,0)</f>
        <v>0</v>
      </c>
      <c r="O11" s="1199">
        <f>SUM(O16:O17)</f>
        <v>105</v>
      </c>
      <c r="P11" s="1200">
        <f>SUM(P16:P17)</f>
        <v>129</v>
      </c>
      <c r="R11" s="174"/>
    </row>
    <row r="12" spans="1:58" ht="24.95" customHeight="1" thickBot="1">
      <c r="A12" s="1868" t="s">
        <v>155</v>
      </c>
      <c r="B12" s="1869"/>
      <c r="C12" s="1201" t="s">
        <v>730</v>
      </c>
      <c r="D12" s="1201">
        <f>SUM(D18:D19)</f>
        <v>8129.68</v>
      </c>
      <c r="E12" s="1201">
        <f>SUM(E18:E19)</f>
        <v>7910.3879999999999</v>
      </c>
      <c r="F12" s="1201">
        <f>ROUND(E12/D12*100,0)</f>
        <v>97</v>
      </c>
      <c r="G12" s="1201">
        <f t="shared" si="1"/>
        <v>39</v>
      </c>
      <c r="H12" s="1201">
        <f t="shared" si="1"/>
        <v>1</v>
      </c>
      <c r="I12" s="1202">
        <f t="shared" si="1"/>
        <v>1</v>
      </c>
      <c r="J12" s="1201">
        <f t="shared" si="1"/>
        <v>3</v>
      </c>
      <c r="K12" s="1201">
        <f t="shared" si="2"/>
        <v>44</v>
      </c>
      <c r="L12" s="1156">
        <f t="shared" si="3"/>
        <v>55</v>
      </c>
      <c r="M12" s="1203">
        <f t="shared" si="3"/>
        <v>2</v>
      </c>
      <c r="N12" s="1204">
        <f>ROUND(N57/$E57*100,0)</f>
        <v>0</v>
      </c>
      <c r="O12" s="1205">
        <f>SUM(O18:O19)</f>
        <v>0</v>
      </c>
      <c r="P12" s="1206">
        <f>SUM(P18:P19)</f>
        <v>220</v>
      </c>
      <c r="R12" s="174"/>
    </row>
    <row r="13" spans="1:58" ht="24.95" customHeight="1">
      <c r="A13" s="1866" t="s">
        <v>156</v>
      </c>
      <c r="B13" s="190" t="s">
        <v>481</v>
      </c>
      <c r="C13" s="1164">
        <f>SUM(C20:C22)</f>
        <v>40944</v>
      </c>
      <c r="D13" s="1165">
        <f>SUM(D20:D22)</f>
        <v>10645.4</v>
      </c>
      <c r="E13" s="1165">
        <f>SUM(E20:E22)</f>
        <v>10163</v>
      </c>
      <c r="F13" s="1165">
        <f t="shared" si="0"/>
        <v>95</v>
      </c>
      <c r="G13" s="1165">
        <f t="shared" si="1"/>
        <v>38</v>
      </c>
      <c r="H13" s="1165">
        <f t="shared" si="1"/>
        <v>2</v>
      </c>
      <c r="I13" s="1165">
        <f t="shared" si="1"/>
        <v>19</v>
      </c>
      <c r="J13" s="1165">
        <f t="shared" si="1"/>
        <v>2</v>
      </c>
      <c r="K13" s="1165">
        <f t="shared" si="2"/>
        <v>61</v>
      </c>
      <c r="L13" s="1165">
        <f t="shared" si="3"/>
        <v>37</v>
      </c>
      <c r="M13" s="1165">
        <f t="shared" si="3"/>
        <v>2</v>
      </c>
      <c r="N13" s="1207">
        <f>ROUND(N58/$E58*100,0)</f>
        <v>0</v>
      </c>
      <c r="O13" s="1208">
        <f>SUM(O20:O22)</f>
        <v>35</v>
      </c>
      <c r="P13" s="1209">
        <f>SUM(P20:P22)</f>
        <v>447</v>
      </c>
      <c r="R13" s="174"/>
    </row>
    <row r="14" spans="1:58" ht="24.95" customHeight="1">
      <c r="A14" s="1831"/>
      <c r="B14" s="201" t="s">
        <v>482</v>
      </c>
      <c r="C14" s="1156">
        <f>SUM(C23:C25)</f>
        <v>101930</v>
      </c>
      <c r="D14" s="1156">
        <f>SUM(D23:D25)</f>
        <v>26501.4</v>
      </c>
      <c r="E14" s="1156">
        <f>SUM(E23:E25)</f>
        <v>26501.4</v>
      </c>
      <c r="F14" s="1156">
        <f t="shared" si="0"/>
        <v>100</v>
      </c>
      <c r="G14" s="1156">
        <f t="shared" si="1"/>
        <v>59</v>
      </c>
      <c r="H14" s="1156">
        <f t="shared" si="1"/>
        <v>1</v>
      </c>
      <c r="I14" s="1156">
        <f t="shared" si="1"/>
        <v>6</v>
      </c>
      <c r="J14" s="1156">
        <f t="shared" si="1"/>
        <v>3</v>
      </c>
      <c r="K14" s="1156">
        <f t="shared" si="2"/>
        <v>69</v>
      </c>
      <c r="L14" s="1156">
        <f t="shared" si="3"/>
        <v>28</v>
      </c>
      <c r="M14" s="1156">
        <f t="shared" si="3"/>
        <v>4</v>
      </c>
      <c r="N14" s="1158">
        <f t="shared" si="3"/>
        <v>0</v>
      </c>
      <c r="O14" s="1199">
        <f>SUM(O23:O25)</f>
        <v>1</v>
      </c>
      <c r="P14" s="1210">
        <f>SUM(P23:P25)</f>
        <v>0</v>
      </c>
      <c r="R14" s="174"/>
    </row>
    <row r="15" spans="1:58" ht="24.95" customHeight="1">
      <c r="A15" s="1831"/>
      <c r="B15" s="201" t="s">
        <v>413</v>
      </c>
      <c r="C15" s="1156">
        <f>SUM(C26)</f>
        <v>48030</v>
      </c>
      <c r="D15" s="1156">
        <f>SUM(D26)</f>
        <v>12489</v>
      </c>
      <c r="E15" s="1156">
        <f>SUM(E26)</f>
        <v>12489</v>
      </c>
      <c r="F15" s="1156">
        <f t="shared" si="0"/>
        <v>100</v>
      </c>
      <c r="G15" s="1157">
        <f>ROUND(G60/$E60*100,0)</f>
        <v>25</v>
      </c>
      <c r="H15" s="1156">
        <f>ROUND(H60/$E60*100,0)</f>
        <v>0</v>
      </c>
      <c r="I15" s="1156">
        <f t="shared" si="1"/>
        <v>15</v>
      </c>
      <c r="J15" s="1156">
        <f t="shared" si="1"/>
        <v>5</v>
      </c>
      <c r="K15" s="1156">
        <f t="shared" si="2"/>
        <v>45</v>
      </c>
      <c r="L15" s="1156">
        <f t="shared" si="3"/>
        <v>48</v>
      </c>
      <c r="M15" s="1157">
        <f t="shared" si="3"/>
        <v>7</v>
      </c>
      <c r="N15" s="1158">
        <f>ROUND(N60/$E60*100,0)</f>
        <v>0</v>
      </c>
      <c r="O15" s="1199">
        <f>SUM(O26)</f>
        <v>0</v>
      </c>
      <c r="P15" s="1210">
        <f>SUM(P26)</f>
        <v>0</v>
      </c>
      <c r="R15" s="174"/>
    </row>
    <row r="16" spans="1:58" ht="24.95" customHeight="1">
      <c r="A16" s="1831"/>
      <c r="B16" s="201" t="s">
        <v>414</v>
      </c>
      <c r="C16" s="1156">
        <f>SUM(C27:C29)</f>
        <v>123726</v>
      </c>
      <c r="D16" s="1156">
        <f>SUM(D27:D29)</f>
        <v>32168.760000000002</v>
      </c>
      <c r="E16" s="1156">
        <f>SUM(E27:E29)</f>
        <v>31935</v>
      </c>
      <c r="F16" s="1156">
        <f t="shared" si="0"/>
        <v>99</v>
      </c>
      <c r="G16" s="1157">
        <f>ROUND(G61/$E61*100,0)</f>
        <v>55</v>
      </c>
      <c r="H16" s="1156">
        <f t="shared" si="1"/>
        <v>4</v>
      </c>
      <c r="I16" s="1156">
        <f t="shared" si="1"/>
        <v>14</v>
      </c>
      <c r="J16" s="1156">
        <f t="shared" si="1"/>
        <v>3</v>
      </c>
      <c r="K16" s="1156">
        <f t="shared" si="2"/>
        <v>76</v>
      </c>
      <c r="L16" s="1156">
        <f t="shared" si="3"/>
        <v>9</v>
      </c>
      <c r="M16" s="1157">
        <f t="shared" si="3"/>
        <v>15</v>
      </c>
      <c r="N16" s="1158">
        <f>ROUND(N61/$E61*100,0)</f>
        <v>0</v>
      </c>
      <c r="O16" s="1199">
        <f>SUM(O27:O29)</f>
        <v>105</v>
      </c>
      <c r="P16" s="1210">
        <f>SUM(P27:P29)</f>
        <v>129</v>
      </c>
      <c r="R16" s="174"/>
    </row>
    <row r="17" spans="1:21" ht="24.95" customHeight="1">
      <c r="A17" s="1831"/>
      <c r="B17" s="201" t="s">
        <v>145</v>
      </c>
      <c r="C17" s="1156">
        <f>SUM(C30)</f>
        <v>10330</v>
      </c>
      <c r="D17" s="1156">
        <f>SUM(D30)</f>
        <v>2686</v>
      </c>
      <c r="E17" s="1156">
        <f>SUM(E30)</f>
        <v>2686</v>
      </c>
      <c r="F17" s="1156">
        <f t="shared" si="0"/>
        <v>100</v>
      </c>
      <c r="G17" s="1157">
        <f>ROUND(G62/$E62*100,0)</f>
        <v>61</v>
      </c>
      <c r="H17" s="1156">
        <f t="shared" si="1"/>
        <v>1</v>
      </c>
      <c r="I17" s="1156">
        <f t="shared" si="1"/>
        <v>24</v>
      </c>
      <c r="J17" s="1156">
        <f t="shared" si="1"/>
        <v>0</v>
      </c>
      <c r="K17" s="1156">
        <f t="shared" si="2"/>
        <v>86</v>
      </c>
      <c r="L17" s="1156">
        <f t="shared" si="3"/>
        <v>1</v>
      </c>
      <c r="M17" s="1157">
        <f t="shared" si="3"/>
        <v>12</v>
      </c>
      <c r="N17" s="1158">
        <f>ROUND(N62/$E62*100,0)</f>
        <v>1</v>
      </c>
      <c r="O17" s="1199">
        <f>SUM(O30)</f>
        <v>0</v>
      </c>
      <c r="P17" s="1210">
        <f>SUM(P30)</f>
        <v>0</v>
      </c>
      <c r="R17" s="174"/>
    </row>
    <row r="18" spans="1:21" ht="24.95" customHeight="1">
      <c r="A18" s="1831"/>
      <c r="B18" s="201" t="s">
        <v>415</v>
      </c>
      <c r="C18" s="1156" t="s">
        <v>730</v>
      </c>
      <c r="D18" s="1156">
        <f>SUM(D31:D32)</f>
        <v>3293.6800000000003</v>
      </c>
      <c r="E18" s="1156">
        <f>SUM(E31:E32)</f>
        <v>3074.3879999999999</v>
      </c>
      <c r="F18" s="1156">
        <f t="shared" si="0"/>
        <v>93</v>
      </c>
      <c r="G18" s="1157">
        <f t="shared" ref="G18:J19" si="4">ROUND(G63/$E63*100,0)</f>
        <v>65</v>
      </c>
      <c r="H18" s="1156">
        <f t="shared" si="4"/>
        <v>2</v>
      </c>
      <c r="I18" s="1156">
        <f t="shared" si="4"/>
        <v>2</v>
      </c>
      <c r="J18" s="1156">
        <f t="shared" si="4"/>
        <v>5</v>
      </c>
      <c r="K18" s="1156">
        <f t="shared" si="2"/>
        <v>74</v>
      </c>
      <c r="L18" s="1156">
        <f t="shared" si="3"/>
        <v>23</v>
      </c>
      <c r="M18" s="1157">
        <f t="shared" si="3"/>
        <v>3</v>
      </c>
      <c r="N18" s="1158">
        <f t="shared" si="3"/>
        <v>0</v>
      </c>
      <c r="O18" s="1199">
        <f>SUM(O31:O32)</f>
        <v>0</v>
      </c>
      <c r="P18" s="1210">
        <f>SUM(P31:P32)</f>
        <v>220</v>
      </c>
      <c r="R18" s="174"/>
    </row>
    <row r="19" spans="1:21" ht="24.95" customHeight="1" thickBot="1">
      <c r="A19" s="1832"/>
      <c r="B19" s="236" t="s">
        <v>483</v>
      </c>
      <c r="C19" s="1160">
        <f>SUM(C33)</f>
        <v>18600</v>
      </c>
      <c r="D19" s="1160">
        <f>SUM(D33)</f>
        <v>4836</v>
      </c>
      <c r="E19" s="1160">
        <f>SUM(E33)</f>
        <v>4836</v>
      </c>
      <c r="F19" s="1160">
        <f t="shared" si="0"/>
        <v>100</v>
      </c>
      <c r="G19" s="1161">
        <f t="shared" si="4"/>
        <v>22</v>
      </c>
      <c r="H19" s="1160">
        <f t="shared" si="4"/>
        <v>0</v>
      </c>
      <c r="I19" s="1160">
        <f t="shared" si="4"/>
        <v>0</v>
      </c>
      <c r="J19" s="1160">
        <f t="shared" si="4"/>
        <v>2</v>
      </c>
      <c r="K19" s="1160">
        <f t="shared" si="2"/>
        <v>24</v>
      </c>
      <c r="L19" s="1160">
        <f t="shared" si="3"/>
        <v>75</v>
      </c>
      <c r="M19" s="1161">
        <f t="shared" si="3"/>
        <v>1</v>
      </c>
      <c r="N19" s="1162">
        <f t="shared" si="3"/>
        <v>0</v>
      </c>
      <c r="O19" s="1211">
        <f>SUM(O33)</f>
        <v>0</v>
      </c>
      <c r="P19" s="1212">
        <f>P33</f>
        <v>0</v>
      </c>
      <c r="R19" s="174"/>
    </row>
    <row r="20" spans="1:21" ht="24.95" customHeight="1">
      <c r="A20" s="1863" t="s">
        <v>382</v>
      </c>
      <c r="B20" s="237" t="s">
        <v>441</v>
      </c>
      <c r="C20" s="1167">
        <v>10904</v>
      </c>
      <c r="D20" s="1168">
        <v>2835</v>
      </c>
      <c r="E20" s="1168">
        <v>2552</v>
      </c>
      <c r="F20" s="1168">
        <v>90</v>
      </c>
      <c r="G20" s="1168">
        <v>60</v>
      </c>
      <c r="H20" s="1168"/>
      <c r="I20" s="1168">
        <v>17</v>
      </c>
      <c r="J20" s="1168"/>
      <c r="K20" s="1168">
        <v>77</v>
      </c>
      <c r="L20" s="1168">
        <v>22</v>
      </c>
      <c r="M20" s="1168">
        <v>1</v>
      </c>
      <c r="N20" s="1213"/>
      <c r="O20" s="1214"/>
      <c r="P20" s="1215">
        <v>283</v>
      </c>
      <c r="Q20" s="373"/>
      <c r="R20" s="174"/>
    </row>
    <row r="21" spans="1:21" ht="24.95" customHeight="1">
      <c r="A21" s="1864"/>
      <c r="B21" s="184" t="s">
        <v>411</v>
      </c>
      <c r="C21" s="1144">
        <v>8750</v>
      </c>
      <c r="D21" s="1145">
        <v>2275</v>
      </c>
      <c r="E21" s="1145">
        <v>2161</v>
      </c>
      <c r="F21" s="1145">
        <v>95</v>
      </c>
      <c r="G21" s="1145">
        <v>34</v>
      </c>
      <c r="H21" s="1145">
        <v>3</v>
      </c>
      <c r="I21" s="1145">
        <v>41</v>
      </c>
      <c r="J21" s="1145">
        <v>3</v>
      </c>
      <c r="K21" s="1145">
        <v>81</v>
      </c>
      <c r="L21" s="1145">
        <v>16</v>
      </c>
      <c r="M21" s="1145">
        <v>2</v>
      </c>
      <c r="N21" s="1145">
        <v>0</v>
      </c>
      <c r="O21" s="1184">
        <v>0</v>
      </c>
      <c r="P21" s="1185">
        <v>114</v>
      </c>
      <c r="R21" s="174"/>
    </row>
    <row r="22" spans="1:21" ht="24.75" customHeight="1">
      <c r="A22" s="1864"/>
      <c r="B22" s="184" t="s">
        <v>412</v>
      </c>
      <c r="C22" s="1144">
        <v>21290</v>
      </c>
      <c r="D22" s="1145">
        <v>5535.4</v>
      </c>
      <c r="E22" s="1145">
        <v>5450</v>
      </c>
      <c r="F22" s="1145">
        <v>98</v>
      </c>
      <c r="G22" s="1145">
        <v>30</v>
      </c>
      <c r="H22" s="1145">
        <v>2</v>
      </c>
      <c r="I22" s="1145">
        <v>11</v>
      </c>
      <c r="J22" s="1145">
        <v>3</v>
      </c>
      <c r="K22" s="1145">
        <v>46</v>
      </c>
      <c r="L22" s="1145">
        <v>52</v>
      </c>
      <c r="M22" s="1145">
        <v>2</v>
      </c>
      <c r="N22" s="1186">
        <v>0</v>
      </c>
      <c r="O22" s="1187">
        <v>35</v>
      </c>
      <c r="P22" s="1188">
        <v>50</v>
      </c>
      <c r="R22" s="174"/>
    </row>
    <row r="23" spans="1:21" ht="24.75" customHeight="1">
      <c r="A23" s="1864"/>
      <c r="B23" s="184" t="s">
        <v>482</v>
      </c>
      <c r="C23" s="1144">
        <v>44000</v>
      </c>
      <c r="D23" s="1145">
        <v>11440</v>
      </c>
      <c r="E23" s="1145">
        <v>11440</v>
      </c>
      <c r="F23" s="1145">
        <v>100</v>
      </c>
      <c r="G23" s="1145">
        <v>63</v>
      </c>
      <c r="H23" s="1145">
        <v>0</v>
      </c>
      <c r="I23" s="1145">
        <v>5</v>
      </c>
      <c r="J23" s="1145">
        <v>2</v>
      </c>
      <c r="K23" s="1145">
        <v>70</v>
      </c>
      <c r="L23" s="1145">
        <v>30</v>
      </c>
      <c r="M23" s="1145">
        <v>0</v>
      </c>
      <c r="N23" s="1145">
        <v>0</v>
      </c>
      <c r="O23" s="1184">
        <v>0</v>
      </c>
      <c r="P23" s="1185">
        <v>0</v>
      </c>
      <c r="R23" s="174"/>
    </row>
    <row r="24" spans="1:21" ht="24.95" customHeight="1">
      <c r="A24" s="1864"/>
      <c r="B24" s="184" t="s">
        <v>442</v>
      </c>
      <c r="C24" s="1144">
        <v>11040</v>
      </c>
      <c r="D24" s="1145">
        <v>2870</v>
      </c>
      <c r="E24" s="1145">
        <v>2870</v>
      </c>
      <c r="F24" s="1145">
        <v>100</v>
      </c>
      <c r="G24" s="1145">
        <v>48</v>
      </c>
      <c r="H24" s="1145">
        <v>3</v>
      </c>
      <c r="I24" s="1145">
        <v>2</v>
      </c>
      <c r="J24" s="1145">
        <v>6</v>
      </c>
      <c r="K24" s="1145">
        <v>59</v>
      </c>
      <c r="L24" s="1145">
        <v>27</v>
      </c>
      <c r="M24" s="1145">
        <v>14</v>
      </c>
      <c r="N24" s="1145">
        <v>0</v>
      </c>
      <c r="O24" s="1184">
        <v>0</v>
      </c>
      <c r="P24" s="1185">
        <v>0</v>
      </c>
      <c r="R24" s="174"/>
    </row>
    <row r="25" spans="1:21" ht="24.95" customHeight="1">
      <c r="A25" s="1864"/>
      <c r="B25" s="184" t="s">
        <v>484</v>
      </c>
      <c r="C25" s="1171">
        <v>46890</v>
      </c>
      <c r="D25" s="1172">
        <v>12191.4</v>
      </c>
      <c r="E25" s="1172">
        <v>12191.4</v>
      </c>
      <c r="F25" s="1172">
        <v>100</v>
      </c>
      <c r="G25" s="1172">
        <v>57</v>
      </c>
      <c r="H25" s="1172">
        <v>1</v>
      </c>
      <c r="I25" s="1172">
        <v>7</v>
      </c>
      <c r="J25" s="1172">
        <v>3</v>
      </c>
      <c r="K25" s="1172">
        <v>68</v>
      </c>
      <c r="L25" s="1172">
        <v>27</v>
      </c>
      <c r="M25" s="1172">
        <v>5</v>
      </c>
      <c r="N25" s="1172">
        <v>0</v>
      </c>
      <c r="O25" s="1216">
        <v>1</v>
      </c>
      <c r="P25" s="1217">
        <v>0</v>
      </c>
      <c r="R25" s="174"/>
    </row>
    <row r="26" spans="1:21" ht="24.95" customHeight="1">
      <c r="A26" s="1864"/>
      <c r="B26" s="184" t="s">
        <v>413</v>
      </c>
      <c r="C26" s="1174">
        <v>48030</v>
      </c>
      <c r="D26" s="1145">
        <v>12489</v>
      </c>
      <c r="E26" s="1145">
        <v>12489</v>
      </c>
      <c r="F26" s="1145">
        <v>100</v>
      </c>
      <c r="G26" s="1145">
        <v>25</v>
      </c>
      <c r="H26" s="1145">
        <v>0</v>
      </c>
      <c r="I26" s="1145">
        <v>15</v>
      </c>
      <c r="J26" s="1145">
        <v>5</v>
      </c>
      <c r="K26" s="1145">
        <v>45</v>
      </c>
      <c r="L26" s="1145">
        <v>48</v>
      </c>
      <c r="M26" s="1145">
        <v>7</v>
      </c>
      <c r="N26" s="1145">
        <v>0</v>
      </c>
      <c r="O26" s="1184">
        <v>0</v>
      </c>
      <c r="P26" s="1185">
        <v>0</v>
      </c>
      <c r="R26" s="174"/>
    </row>
    <row r="27" spans="1:21" ht="24.95" customHeight="1">
      <c r="A27" s="1864"/>
      <c r="B27" s="184" t="s">
        <v>414</v>
      </c>
      <c r="C27" s="1174">
        <v>43840</v>
      </c>
      <c r="D27" s="1145">
        <v>11398</v>
      </c>
      <c r="E27" s="1145">
        <v>11293</v>
      </c>
      <c r="F27" s="1145">
        <v>99</v>
      </c>
      <c r="G27" s="1145">
        <v>68</v>
      </c>
      <c r="H27" s="1145">
        <v>7</v>
      </c>
      <c r="I27" s="1145">
        <v>10</v>
      </c>
      <c r="J27" s="1145">
        <v>1</v>
      </c>
      <c r="K27" s="1145">
        <v>86</v>
      </c>
      <c r="L27" s="1145">
        <v>3</v>
      </c>
      <c r="M27" s="1145">
        <v>11</v>
      </c>
      <c r="N27" s="1145"/>
      <c r="O27" s="1184">
        <v>105</v>
      </c>
      <c r="P27" s="1185"/>
      <c r="R27" s="174"/>
    </row>
    <row r="28" spans="1:21" ht="24.95" customHeight="1">
      <c r="A28" s="1864"/>
      <c r="B28" s="184" t="s">
        <v>485</v>
      </c>
      <c r="C28" s="1218">
        <v>37710</v>
      </c>
      <c r="D28" s="1219">
        <v>9805</v>
      </c>
      <c r="E28" s="1219">
        <v>9805</v>
      </c>
      <c r="F28" s="1219">
        <v>100</v>
      </c>
      <c r="G28" s="1219">
        <v>33</v>
      </c>
      <c r="H28" s="1219">
        <v>3</v>
      </c>
      <c r="I28" s="1219">
        <v>14</v>
      </c>
      <c r="J28" s="1219">
        <v>2</v>
      </c>
      <c r="K28" s="1219">
        <v>52</v>
      </c>
      <c r="L28" s="1219">
        <v>18</v>
      </c>
      <c r="M28" s="1219">
        <v>30</v>
      </c>
      <c r="N28" s="1219"/>
      <c r="O28" s="1220">
        <v>0</v>
      </c>
      <c r="P28" s="1221"/>
      <c r="R28" s="174"/>
    </row>
    <row r="29" spans="1:21" ht="24.95" customHeight="1">
      <c r="A29" s="1864"/>
      <c r="B29" s="374" t="s">
        <v>522</v>
      </c>
      <c r="C29" s="1222">
        <v>42176</v>
      </c>
      <c r="D29" s="1223">
        <v>10965.76</v>
      </c>
      <c r="E29" s="1223">
        <v>10837</v>
      </c>
      <c r="F29" s="1223">
        <v>98.8</v>
      </c>
      <c r="G29" s="1223">
        <v>61</v>
      </c>
      <c r="H29" s="1223">
        <v>3</v>
      </c>
      <c r="I29" s="1223">
        <v>19</v>
      </c>
      <c r="J29" s="1223">
        <v>5</v>
      </c>
      <c r="K29" s="1223">
        <v>88</v>
      </c>
      <c r="L29" s="1223">
        <v>6</v>
      </c>
      <c r="M29" s="1223">
        <v>6</v>
      </c>
      <c r="N29" s="1223">
        <v>0</v>
      </c>
      <c r="O29" s="1224">
        <v>0</v>
      </c>
      <c r="P29" s="1225">
        <v>129</v>
      </c>
      <c r="Q29" s="137"/>
      <c r="R29" s="174"/>
      <c r="S29" s="137"/>
      <c r="T29" s="137"/>
      <c r="U29" s="137"/>
    </row>
    <row r="30" spans="1:21" ht="24.95" customHeight="1">
      <c r="A30" s="1864"/>
      <c r="B30" s="184" t="s">
        <v>447</v>
      </c>
      <c r="C30" s="1175">
        <v>10330</v>
      </c>
      <c r="D30" s="1176">
        <v>2686</v>
      </c>
      <c r="E30" s="1176">
        <v>2686</v>
      </c>
      <c r="F30" s="1176">
        <v>100</v>
      </c>
      <c r="G30" s="1226">
        <v>61</v>
      </c>
      <c r="H30" s="1226">
        <v>1</v>
      </c>
      <c r="I30" s="1226">
        <v>24</v>
      </c>
      <c r="J30" s="1226">
        <v>0</v>
      </c>
      <c r="K30" s="1176">
        <v>86</v>
      </c>
      <c r="L30" s="1176">
        <v>1</v>
      </c>
      <c r="M30" s="1176">
        <v>12</v>
      </c>
      <c r="N30" s="1176">
        <v>1</v>
      </c>
      <c r="O30" s="1227">
        <v>0</v>
      </c>
      <c r="P30" s="1228">
        <v>0</v>
      </c>
      <c r="Q30" s="137"/>
      <c r="R30" s="174"/>
      <c r="S30" s="137"/>
      <c r="T30" s="137"/>
      <c r="U30" s="137"/>
    </row>
    <row r="31" spans="1:21" ht="24.95" customHeight="1">
      <c r="A31" s="1864"/>
      <c r="B31" s="184" t="s">
        <v>415</v>
      </c>
      <c r="C31" s="1218" t="s">
        <v>730</v>
      </c>
      <c r="D31" s="1219">
        <v>3049.8</v>
      </c>
      <c r="E31" s="1219">
        <v>3050</v>
      </c>
      <c r="F31" s="1219">
        <v>100</v>
      </c>
      <c r="G31" s="1219">
        <v>65</v>
      </c>
      <c r="H31" s="1219">
        <v>2</v>
      </c>
      <c r="I31" s="1219">
        <v>2</v>
      </c>
      <c r="J31" s="1219">
        <v>5</v>
      </c>
      <c r="K31" s="1219">
        <v>74</v>
      </c>
      <c r="L31" s="1219">
        <v>23</v>
      </c>
      <c r="M31" s="1219">
        <v>3</v>
      </c>
      <c r="N31" s="1219">
        <v>0</v>
      </c>
      <c r="O31" s="1229">
        <v>0</v>
      </c>
      <c r="P31" s="1221">
        <v>0</v>
      </c>
      <c r="Q31" s="137"/>
      <c r="R31" s="174"/>
      <c r="S31" s="137"/>
      <c r="T31" s="137"/>
      <c r="U31" s="137"/>
    </row>
    <row r="32" spans="1:21" ht="24.95" customHeight="1">
      <c r="A32" s="1864"/>
      <c r="B32" s="170" t="s">
        <v>445</v>
      </c>
      <c r="C32" s="1180" t="s">
        <v>730</v>
      </c>
      <c r="D32" s="1176">
        <v>243.88</v>
      </c>
      <c r="E32" s="1176">
        <v>24.388000000000002</v>
      </c>
      <c r="F32" s="1176">
        <v>10</v>
      </c>
      <c r="G32" s="1176">
        <v>10</v>
      </c>
      <c r="H32" s="1176">
        <v>10</v>
      </c>
      <c r="I32" s="1176">
        <v>10</v>
      </c>
      <c r="J32" s="1176">
        <v>10</v>
      </c>
      <c r="K32" s="1176">
        <v>40</v>
      </c>
      <c r="L32" s="1176">
        <v>60</v>
      </c>
      <c r="M32" s="1176">
        <v>0</v>
      </c>
      <c r="N32" s="1176">
        <v>0</v>
      </c>
      <c r="O32" s="1230">
        <v>0</v>
      </c>
      <c r="P32" s="1231">
        <v>220</v>
      </c>
      <c r="Q32" s="137"/>
      <c r="R32" s="174"/>
      <c r="S32" s="137"/>
      <c r="T32" s="137"/>
      <c r="U32" s="137"/>
    </row>
    <row r="33" spans="1:21" ht="24.95" customHeight="1" thickBot="1">
      <c r="A33" s="1865"/>
      <c r="B33" s="375" t="s">
        <v>483</v>
      </c>
      <c r="C33" s="1181">
        <v>18600</v>
      </c>
      <c r="D33" s="1182">
        <v>4836</v>
      </c>
      <c r="E33" s="1182">
        <v>4836</v>
      </c>
      <c r="F33" s="1182">
        <v>100</v>
      </c>
      <c r="G33" s="1182">
        <v>22</v>
      </c>
      <c r="H33" s="1182">
        <v>0</v>
      </c>
      <c r="I33" s="1182">
        <v>0</v>
      </c>
      <c r="J33" s="1182">
        <v>2</v>
      </c>
      <c r="K33" s="1182">
        <v>24</v>
      </c>
      <c r="L33" s="1182">
        <v>75</v>
      </c>
      <c r="M33" s="1182">
        <v>1</v>
      </c>
      <c r="N33" s="1182">
        <v>0</v>
      </c>
      <c r="O33" s="1232">
        <v>0</v>
      </c>
      <c r="P33" s="1233">
        <v>0</v>
      </c>
      <c r="Q33" s="137"/>
      <c r="R33" s="174"/>
      <c r="S33" s="137"/>
      <c r="T33" s="137"/>
      <c r="U33" s="137"/>
    </row>
    <row r="34" spans="1:21">
      <c r="A34" s="507"/>
      <c r="C34" s="137"/>
      <c r="D34" s="137"/>
      <c r="E34" s="137"/>
      <c r="F34" s="137"/>
    </row>
    <row r="36" spans="1:21">
      <c r="C36" s="137"/>
      <c r="D36" s="137"/>
      <c r="E36" s="137"/>
      <c r="F36" s="137"/>
      <c r="G36" s="137"/>
      <c r="H36" s="137"/>
      <c r="I36" s="137"/>
      <c r="J36" s="137"/>
      <c r="K36" s="137"/>
      <c r="L36" s="137"/>
      <c r="M36" s="137"/>
    </row>
    <row r="37" spans="1:21">
      <c r="C37" s="137"/>
      <c r="D37" s="137" t="s">
        <v>138</v>
      </c>
      <c r="F37" s="137"/>
      <c r="G37" s="137"/>
      <c r="H37" s="137"/>
      <c r="I37" s="137"/>
      <c r="J37" s="137"/>
      <c r="K37" s="137"/>
      <c r="L37" s="137"/>
      <c r="M37" s="137"/>
      <c r="N37" s="137"/>
      <c r="O37" s="137"/>
      <c r="P37" s="137"/>
      <c r="Q37" s="137"/>
      <c r="R37" s="243"/>
      <c r="S37" s="137"/>
      <c r="T37" s="137"/>
      <c r="U37" s="137"/>
    </row>
    <row r="38" spans="1:21">
      <c r="B38" s="137"/>
      <c r="C38" s="137"/>
      <c r="D38" s="137" t="s">
        <v>139</v>
      </c>
      <c r="F38" s="137"/>
      <c r="G38" s="137"/>
      <c r="H38" s="137"/>
      <c r="I38" s="137"/>
      <c r="J38" s="137"/>
      <c r="K38" s="137"/>
      <c r="L38" s="137"/>
      <c r="M38" s="137"/>
      <c r="N38" s="137"/>
      <c r="O38" s="137"/>
      <c r="P38" s="137"/>
      <c r="Q38" s="137"/>
      <c r="R38" s="243"/>
      <c r="S38" s="137"/>
      <c r="T38" s="137"/>
      <c r="U38" s="137"/>
    </row>
    <row r="39" spans="1:21">
      <c r="D39" s="244" t="s">
        <v>140</v>
      </c>
      <c r="E39" s="244" t="s">
        <v>141</v>
      </c>
      <c r="F39" s="245" t="s">
        <v>142</v>
      </c>
      <c r="G39" s="245" t="s">
        <v>143</v>
      </c>
      <c r="H39" s="245" t="s">
        <v>144</v>
      </c>
      <c r="I39" s="244" t="s">
        <v>145</v>
      </c>
      <c r="J39" s="244" t="s">
        <v>146</v>
      </c>
      <c r="K39" s="244" t="s">
        <v>216</v>
      </c>
      <c r="L39" s="137"/>
    </row>
    <row r="40" spans="1:21">
      <c r="D40" s="244" t="s">
        <v>147</v>
      </c>
      <c r="E40" s="244">
        <v>1.27</v>
      </c>
      <c r="F40" s="245">
        <v>1.18</v>
      </c>
      <c r="G40" s="245">
        <v>1.2</v>
      </c>
      <c r="H40" s="245">
        <v>1.27</v>
      </c>
      <c r="I40" s="244">
        <v>1.21</v>
      </c>
      <c r="J40" s="244">
        <v>1.41</v>
      </c>
      <c r="K40" s="244">
        <v>1.44</v>
      </c>
      <c r="L40" s="137"/>
    </row>
    <row r="41" spans="1:21">
      <c r="D41" s="244" t="s">
        <v>217</v>
      </c>
      <c r="E41" s="1867">
        <v>0.26</v>
      </c>
      <c r="F41" s="1867"/>
      <c r="G41" s="1867"/>
      <c r="H41" s="1867"/>
      <c r="I41" s="1867"/>
      <c r="J41" s="1867"/>
      <c r="K41" s="1867"/>
      <c r="L41" s="137"/>
    </row>
    <row r="42" spans="1:21">
      <c r="F42" s="248"/>
      <c r="G42" s="248"/>
      <c r="H42" s="248"/>
    </row>
    <row r="43" spans="1:21">
      <c r="D43" s="248" t="s">
        <v>148</v>
      </c>
      <c r="F43" s="248"/>
      <c r="G43" s="248"/>
      <c r="H43" s="248"/>
    </row>
    <row r="44" spans="1:21">
      <c r="D44" s="248" t="s">
        <v>149</v>
      </c>
      <c r="F44" s="137"/>
      <c r="G44" s="137"/>
      <c r="H44" s="137"/>
    </row>
    <row r="45" spans="1:21">
      <c r="C45" s="137"/>
      <c r="D45" s="248" t="s">
        <v>150</v>
      </c>
      <c r="E45" s="137"/>
      <c r="F45" s="137"/>
      <c r="G45" s="137"/>
      <c r="H45" s="137"/>
      <c r="I45" s="137"/>
      <c r="J45" s="137"/>
      <c r="K45" s="137"/>
      <c r="L45" s="137"/>
      <c r="M45" s="137"/>
      <c r="N45" s="137"/>
      <c r="O45" s="137"/>
      <c r="P45" s="137"/>
    </row>
    <row r="46" spans="1:21">
      <c r="D46" s="248" t="s">
        <v>151</v>
      </c>
    </row>
    <row r="48" spans="1:21" ht="18" thickBot="1">
      <c r="B48" s="136" t="s">
        <v>204</v>
      </c>
    </row>
    <row r="49" spans="1:16" ht="18" customHeight="1">
      <c r="A49" s="1849" t="s">
        <v>153</v>
      </c>
      <c r="B49" s="1850"/>
      <c r="C49" s="249"/>
      <c r="D49" s="249"/>
      <c r="E49" s="250"/>
      <c r="F49" s="252"/>
      <c r="G49" s="252"/>
      <c r="H49" s="252" t="s">
        <v>183</v>
      </c>
      <c r="I49" s="252"/>
      <c r="J49" s="252"/>
      <c r="K49" s="252"/>
      <c r="L49" s="252"/>
      <c r="M49" s="252"/>
      <c r="N49" s="252"/>
      <c r="O49" s="252"/>
      <c r="P49" s="209"/>
    </row>
    <row r="50" spans="1:16" ht="18" customHeight="1">
      <c r="A50" s="1851"/>
      <c r="B50" s="1820"/>
      <c r="C50" s="253" t="s">
        <v>122</v>
      </c>
      <c r="D50" s="253" t="s">
        <v>184</v>
      </c>
      <c r="E50" s="212" t="s">
        <v>123</v>
      </c>
      <c r="F50" s="213"/>
      <c r="G50" s="254"/>
      <c r="H50" s="255"/>
      <c r="I50" s="255" t="s">
        <v>124</v>
      </c>
      <c r="J50" s="257"/>
      <c r="K50" s="257"/>
      <c r="L50" s="257"/>
      <c r="M50" s="257"/>
      <c r="N50" s="258"/>
      <c r="O50" s="135"/>
      <c r="P50" s="214" t="s">
        <v>125</v>
      </c>
    </row>
    <row r="51" spans="1:16" ht="18" customHeight="1">
      <c r="A51" s="1851"/>
      <c r="B51" s="1820"/>
      <c r="C51" s="253" t="s">
        <v>126</v>
      </c>
      <c r="D51" s="253" t="s">
        <v>127</v>
      </c>
      <c r="E51" s="215" t="s">
        <v>128</v>
      </c>
      <c r="F51" s="215" t="s">
        <v>129</v>
      </c>
      <c r="G51" s="259"/>
      <c r="H51" s="260"/>
      <c r="I51" s="260" t="s">
        <v>132</v>
      </c>
      <c r="J51" s="260"/>
      <c r="K51" s="261"/>
      <c r="L51" s="219" t="s">
        <v>133</v>
      </c>
      <c r="M51" s="217" t="s">
        <v>134</v>
      </c>
      <c r="N51" s="219" t="s">
        <v>135</v>
      </c>
      <c r="O51" s="376"/>
      <c r="P51" s="214" t="s">
        <v>130</v>
      </c>
    </row>
    <row r="52" spans="1:16" ht="18" customHeight="1">
      <c r="A52" s="1851"/>
      <c r="B52" s="1820"/>
      <c r="C52" s="253"/>
      <c r="D52" s="366"/>
      <c r="E52" s="221"/>
      <c r="F52" s="215" t="s">
        <v>128</v>
      </c>
      <c r="G52" s="217" t="s">
        <v>131</v>
      </c>
      <c r="H52" s="217" t="s">
        <v>164</v>
      </c>
      <c r="I52" s="217" t="s">
        <v>136</v>
      </c>
      <c r="J52" s="212" t="s">
        <v>137</v>
      </c>
      <c r="K52" s="217" t="s">
        <v>86</v>
      </c>
      <c r="L52" s="262"/>
      <c r="M52" s="221"/>
      <c r="N52" s="222"/>
      <c r="O52" s="222"/>
      <c r="P52" s="223"/>
    </row>
    <row r="53" spans="1:16" ht="18" customHeight="1" thickBot="1">
      <c r="A53" s="1852"/>
      <c r="B53" s="1822"/>
      <c r="C53" s="215" t="s">
        <v>166</v>
      </c>
      <c r="D53" s="215" t="s">
        <v>166</v>
      </c>
      <c r="E53" s="215" t="s">
        <v>166</v>
      </c>
      <c r="F53" s="215" t="s">
        <v>165</v>
      </c>
      <c r="G53" s="224"/>
      <c r="H53" s="215" t="s">
        <v>163</v>
      </c>
      <c r="I53" s="215"/>
      <c r="J53" s="215" t="s">
        <v>161</v>
      </c>
      <c r="K53" s="215"/>
      <c r="L53" s="215"/>
      <c r="M53" s="215"/>
      <c r="N53" s="226"/>
      <c r="O53" s="377"/>
      <c r="P53" s="214" t="s">
        <v>166</v>
      </c>
    </row>
    <row r="54" spans="1:16" ht="18" customHeight="1" thickBot="1">
      <c r="A54" s="1853" t="s">
        <v>92</v>
      </c>
      <c r="B54" s="1670"/>
      <c r="C54" s="227">
        <f>SUM(C55:C57)</f>
        <v>343560</v>
      </c>
      <c r="D54" s="227">
        <f>SUM(D55:D57)</f>
        <v>92620.239999999991</v>
      </c>
      <c r="E54" s="227">
        <f>SUM(E55:E57)</f>
        <v>91684.788</v>
      </c>
      <c r="F54" s="227">
        <f>ROUND(E54/D54*100,0)</f>
        <v>99</v>
      </c>
      <c r="G54" s="228">
        <f t="shared" ref="G54:P54" si="5">SUM(G55:G57)</f>
        <v>44769.866799999996</v>
      </c>
      <c r="H54" s="227">
        <f t="shared" si="5"/>
        <v>1881.9127999999998</v>
      </c>
      <c r="I54" s="227">
        <f t="shared" si="5"/>
        <v>10544.606800000001</v>
      </c>
      <c r="J54" s="227">
        <f t="shared" si="5"/>
        <v>2722.0608000000002</v>
      </c>
      <c r="K54" s="227">
        <f t="shared" si="5"/>
        <v>59918.447199999995</v>
      </c>
      <c r="L54" s="227">
        <f t="shared" si="5"/>
        <v>24358.400799999999</v>
      </c>
      <c r="M54" s="228">
        <f t="shared" si="5"/>
        <v>7359.4699999999993</v>
      </c>
      <c r="N54" s="229">
        <f t="shared" si="5"/>
        <v>26.86</v>
      </c>
      <c r="O54" s="229"/>
      <c r="P54" s="230">
        <f t="shared" si="5"/>
        <v>283</v>
      </c>
    </row>
    <row r="55" spans="1:16" ht="18" customHeight="1">
      <c r="A55" s="1844" t="s">
        <v>91</v>
      </c>
      <c r="B55" s="1701"/>
      <c r="C55" s="186">
        <f>SUM(C58:C60)</f>
        <v>190904</v>
      </c>
      <c r="D55" s="186">
        <f>SUM(D58:D60)</f>
        <v>49635.8</v>
      </c>
      <c r="E55" s="186">
        <f>SUM(E58:E60)</f>
        <v>49153.4</v>
      </c>
      <c r="F55" s="186">
        <f t="shared" ref="F55:F64" si="6">ROUND(E55/D55*100,0)</f>
        <v>99</v>
      </c>
      <c r="G55" s="187">
        <f t="shared" ref="G55:P55" si="7">SUM(G58:G60)</f>
        <v>22557.087999999996</v>
      </c>
      <c r="H55" s="186">
        <f t="shared" si="7"/>
        <v>381.84399999999999</v>
      </c>
      <c r="I55" s="186">
        <f t="shared" si="7"/>
        <v>5275.4979999999996</v>
      </c>
      <c r="J55" s="186">
        <f t="shared" si="7"/>
        <v>1619.5219999999999</v>
      </c>
      <c r="K55" s="186">
        <f t="shared" si="7"/>
        <v>29833.951999999997</v>
      </c>
      <c r="L55" s="186">
        <f t="shared" si="7"/>
        <v>17234.498</v>
      </c>
      <c r="M55" s="187">
        <f t="shared" si="7"/>
        <v>2063.34</v>
      </c>
      <c r="N55" s="189">
        <f t="shared" si="7"/>
        <v>0</v>
      </c>
      <c r="O55" s="189"/>
      <c r="P55" s="198">
        <f t="shared" si="7"/>
        <v>283</v>
      </c>
    </row>
    <row r="56" spans="1:16" ht="18" customHeight="1">
      <c r="A56" s="1845" t="s">
        <v>93</v>
      </c>
      <c r="B56" s="1695"/>
      <c r="C56" s="188">
        <f>SUM(C61:C62)</f>
        <v>134056</v>
      </c>
      <c r="D56" s="188">
        <f>SUM(D61:D62)</f>
        <v>34854.76</v>
      </c>
      <c r="E56" s="188">
        <f>SUM(E61:E62)</f>
        <v>34621</v>
      </c>
      <c r="F56" s="188">
        <f t="shared" si="6"/>
        <v>99</v>
      </c>
      <c r="G56" s="197">
        <f t="shared" ref="G56:P56" si="8">SUM(G61:G62)</f>
        <v>19163.919999999998</v>
      </c>
      <c r="H56" s="188">
        <f t="shared" si="8"/>
        <v>1436.6299999999999</v>
      </c>
      <c r="I56" s="188">
        <f t="shared" si="8"/>
        <v>5205.670000000001</v>
      </c>
      <c r="J56" s="188">
        <f t="shared" si="8"/>
        <v>850.88</v>
      </c>
      <c r="K56" s="188">
        <f t="shared" si="8"/>
        <v>26657.1</v>
      </c>
      <c r="L56" s="188">
        <f t="shared" si="8"/>
        <v>2780.77</v>
      </c>
      <c r="M56" s="197">
        <f t="shared" si="8"/>
        <v>5156.2699999999995</v>
      </c>
      <c r="N56" s="202">
        <f t="shared" si="8"/>
        <v>26.86</v>
      </c>
      <c r="O56" s="202"/>
      <c r="P56" s="231">
        <f t="shared" si="8"/>
        <v>0</v>
      </c>
    </row>
    <row r="57" spans="1:16" ht="18" customHeight="1" thickBot="1">
      <c r="A57" s="1839" t="s">
        <v>94</v>
      </c>
      <c r="B57" s="1709"/>
      <c r="C57" s="232">
        <f>SUM(C63:C64)</f>
        <v>18600</v>
      </c>
      <c r="D57" s="232">
        <f>SUM(D63:D64)</f>
        <v>8129.68</v>
      </c>
      <c r="E57" s="232">
        <f>SUM(E63:E64)</f>
        <v>7910.3879999999999</v>
      </c>
      <c r="F57" s="232">
        <f t="shared" si="6"/>
        <v>97</v>
      </c>
      <c r="G57" s="233">
        <f t="shared" ref="G57:P57" si="9">SUM(G63:G64)</f>
        <v>3048.8588</v>
      </c>
      <c r="H57" s="232">
        <f t="shared" si="9"/>
        <v>63.438800000000001</v>
      </c>
      <c r="I57" s="232">
        <f t="shared" si="9"/>
        <v>63.438800000000001</v>
      </c>
      <c r="J57" s="232">
        <f t="shared" si="9"/>
        <v>251.65879999999999</v>
      </c>
      <c r="K57" s="232">
        <f t="shared" si="9"/>
        <v>3427.3951999999999</v>
      </c>
      <c r="L57" s="232">
        <f t="shared" si="9"/>
        <v>4343.1328000000003</v>
      </c>
      <c r="M57" s="233">
        <f t="shared" si="9"/>
        <v>139.86000000000001</v>
      </c>
      <c r="N57" s="234">
        <f t="shared" si="9"/>
        <v>0</v>
      </c>
      <c r="O57" s="234"/>
      <c r="P57" s="235">
        <f t="shared" si="9"/>
        <v>0</v>
      </c>
    </row>
    <row r="58" spans="1:16" ht="18" customHeight="1">
      <c r="A58" s="1854" t="s">
        <v>121</v>
      </c>
      <c r="B58" s="185" t="s">
        <v>95</v>
      </c>
      <c r="C58" s="186">
        <f>SUM(C65:C67)</f>
        <v>40944</v>
      </c>
      <c r="D58" s="186">
        <f>SUM(D65:D67)</f>
        <v>10645.4</v>
      </c>
      <c r="E58" s="186">
        <f>SUM(E65:E67)</f>
        <v>10163</v>
      </c>
      <c r="F58" s="186">
        <f t="shared" si="6"/>
        <v>95</v>
      </c>
      <c r="G58" s="187">
        <f t="shared" ref="G58:P58" si="10">SUM(G65:G67)</f>
        <v>3900.94</v>
      </c>
      <c r="H58" s="186">
        <f t="shared" si="10"/>
        <v>173.82999999999998</v>
      </c>
      <c r="I58" s="186">
        <f t="shared" si="10"/>
        <v>1919.35</v>
      </c>
      <c r="J58" s="186">
        <f t="shared" si="10"/>
        <v>228.32999999999998</v>
      </c>
      <c r="K58" s="186">
        <f t="shared" si="10"/>
        <v>6222.45</v>
      </c>
      <c r="L58" s="186">
        <f t="shared" si="10"/>
        <v>3741.2</v>
      </c>
      <c r="M58" s="187">
        <f t="shared" si="10"/>
        <v>177.74</v>
      </c>
      <c r="N58" s="189">
        <f t="shared" si="10"/>
        <v>0</v>
      </c>
      <c r="O58" s="189"/>
      <c r="P58" s="198">
        <f t="shared" si="10"/>
        <v>283</v>
      </c>
    </row>
    <row r="59" spans="1:16" ht="18" customHeight="1">
      <c r="A59" s="1855"/>
      <c r="B59" s="201" t="s">
        <v>96</v>
      </c>
      <c r="C59" s="188">
        <f>SUM(C68:C70)</f>
        <v>101930</v>
      </c>
      <c r="D59" s="188">
        <f>SUM(D68:D70)</f>
        <v>26501.4</v>
      </c>
      <c r="E59" s="188">
        <f>SUM(E68:E70)</f>
        <v>26501.4</v>
      </c>
      <c r="F59" s="188">
        <f t="shared" si="6"/>
        <v>100</v>
      </c>
      <c r="G59" s="197">
        <f t="shared" ref="G59:P59" si="11">SUM(G68:G70)</f>
        <v>15533.897999999997</v>
      </c>
      <c r="H59" s="188">
        <f t="shared" si="11"/>
        <v>208.01400000000001</v>
      </c>
      <c r="I59" s="188">
        <f t="shared" si="11"/>
        <v>1482.798</v>
      </c>
      <c r="J59" s="188">
        <f t="shared" si="11"/>
        <v>766.74199999999996</v>
      </c>
      <c r="K59" s="188">
        <f t="shared" si="11"/>
        <v>17991.451999999997</v>
      </c>
      <c r="L59" s="188">
        <f t="shared" si="11"/>
        <v>7498.5779999999995</v>
      </c>
      <c r="M59" s="197">
        <f t="shared" si="11"/>
        <v>1011.3700000000001</v>
      </c>
      <c r="N59" s="202">
        <f t="shared" si="11"/>
        <v>0</v>
      </c>
      <c r="O59" s="202"/>
      <c r="P59" s="231">
        <f t="shared" si="11"/>
        <v>0</v>
      </c>
    </row>
    <row r="60" spans="1:16" ht="18" customHeight="1">
      <c r="A60" s="1855"/>
      <c r="B60" s="201" t="s">
        <v>97</v>
      </c>
      <c r="C60" s="188">
        <f>SUM(C71)</f>
        <v>48030</v>
      </c>
      <c r="D60" s="188">
        <f>SUM(D71)</f>
        <v>12489</v>
      </c>
      <c r="E60" s="188">
        <f>SUM(E71)</f>
        <v>12489</v>
      </c>
      <c r="F60" s="188">
        <f t="shared" si="6"/>
        <v>100</v>
      </c>
      <c r="G60" s="197">
        <f t="shared" ref="G60:P60" si="12">SUM(G71)</f>
        <v>3122.25</v>
      </c>
      <c r="H60" s="188">
        <f t="shared" si="12"/>
        <v>0</v>
      </c>
      <c r="I60" s="188">
        <f t="shared" si="12"/>
        <v>1873.35</v>
      </c>
      <c r="J60" s="188">
        <f t="shared" si="12"/>
        <v>624.45000000000005</v>
      </c>
      <c r="K60" s="188">
        <f t="shared" si="12"/>
        <v>5620.05</v>
      </c>
      <c r="L60" s="188">
        <f t="shared" si="12"/>
        <v>5994.72</v>
      </c>
      <c r="M60" s="197">
        <f t="shared" si="12"/>
        <v>874.23</v>
      </c>
      <c r="N60" s="202">
        <f t="shared" si="12"/>
        <v>0</v>
      </c>
      <c r="O60" s="202"/>
      <c r="P60" s="231">
        <f t="shared" si="12"/>
        <v>0</v>
      </c>
    </row>
    <row r="61" spans="1:16" ht="18" customHeight="1">
      <c r="A61" s="1855"/>
      <c r="B61" s="201" t="s">
        <v>98</v>
      </c>
      <c r="C61" s="188">
        <f>SUM(C72:C74)</f>
        <v>123726</v>
      </c>
      <c r="D61" s="188">
        <f>SUM(D72:D74)</f>
        <v>32168.760000000002</v>
      </c>
      <c r="E61" s="188">
        <f>SUM(E72:E74)</f>
        <v>31935</v>
      </c>
      <c r="F61" s="188">
        <f t="shared" si="6"/>
        <v>99</v>
      </c>
      <c r="G61" s="197">
        <f t="shared" ref="G61:P61" si="13">SUM(G72:G74)</f>
        <v>17525.46</v>
      </c>
      <c r="H61" s="188">
        <f t="shared" si="13"/>
        <v>1409.77</v>
      </c>
      <c r="I61" s="188">
        <f t="shared" si="13"/>
        <v>4561.0300000000007</v>
      </c>
      <c r="J61" s="188">
        <f t="shared" si="13"/>
        <v>850.88</v>
      </c>
      <c r="K61" s="188">
        <f t="shared" si="13"/>
        <v>24347.14</v>
      </c>
      <c r="L61" s="188">
        <f t="shared" si="13"/>
        <v>2753.91</v>
      </c>
      <c r="M61" s="197">
        <f t="shared" si="13"/>
        <v>4833.95</v>
      </c>
      <c r="N61" s="202">
        <f t="shared" si="13"/>
        <v>0</v>
      </c>
      <c r="O61" s="202"/>
      <c r="P61" s="231">
        <f t="shared" si="13"/>
        <v>0</v>
      </c>
    </row>
    <row r="62" spans="1:16" ht="18" customHeight="1">
      <c r="A62" s="1855"/>
      <c r="B62" s="201" t="s">
        <v>99</v>
      </c>
      <c r="C62" s="188">
        <f>SUM(C75)</f>
        <v>10330</v>
      </c>
      <c r="D62" s="188">
        <f>SUM(D75)</f>
        <v>2686</v>
      </c>
      <c r="E62" s="188">
        <f>SUM(E75)</f>
        <v>2686</v>
      </c>
      <c r="F62" s="188">
        <f t="shared" si="6"/>
        <v>100</v>
      </c>
      <c r="G62" s="197">
        <f t="shared" ref="G62:P62" si="14">SUM(G75)</f>
        <v>1638.46</v>
      </c>
      <c r="H62" s="188">
        <f t="shared" si="14"/>
        <v>26.86</v>
      </c>
      <c r="I62" s="188">
        <f t="shared" si="14"/>
        <v>644.64</v>
      </c>
      <c r="J62" s="188">
        <f t="shared" si="14"/>
        <v>0</v>
      </c>
      <c r="K62" s="188">
        <f t="shared" si="14"/>
        <v>2309.96</v>
      </c>
      <c r="L62" s="188">
        <f t="shared" si="14"/>
        <v>26.86</v>
      </c>
      <c r="M62" s="197">
        <f t="shared" si="14"/>
        <v>322.32</v>
      </c>
      <c r="N62" s="202">
        <f t="shared" si="14"/>
        <v>26.86</v>
      </c>
      <c r="O62" s="202"/>
      <c r="P62" s="231">
        <f t="shared" si="14"/>
        <v>0</v>
      </c>
    </row>
    <row r="63" spans="1:16" ht="18" customHeight="1">
      <c r="A63" s="1855"/>
      <c r="B63" s="201" t="s">
        <v>100</v>
      </c>
      <c r="C63" s="188">
        <f>SUM(C76:C77)</f>
        <v>0</v>
      </c>
      <c r="D63" s="188">
        <f>SUM(D76:D77)</f>
        <v>3293.6800000000003</v>
      </c>
      <c r="E63" s="188">
        <f>SUM(E76:E77)</f>
        <v>3074.3879999999999</v>
      </c>
      <c r="F63" s="188">
        <f t="shared" si="6"/>
        <v>93</v>
      </c>
      <c r="G63" s="197">
        <f t="shared" ref="G63:P63" si="15">SUM(G76:G77)</f>
        <v>1984.9387999999999</v>
      </c>
      <c r="H63" s="188">
        <f t="shared" si="15"/>
        <v>63.438800000000001</v>
      </c>
      <c r="I63" s="188">
        <f t="shared" si="15"/>
        <v>63.438800000000001</v>
      </c>
      <c r="J63" s="188">
        <f t="shared" si="15"/>
        <v>154.93879999999999</v>
      </c>
      <c r="K63" s="188">
        <f t="shared" si="15"/>
        <v>2266.7552000000001</v>
      </c>
      <c r="L63" s="188">
        <f t="shared" si="15"/>
        <v>716.13279999999997</v>
      </c>
      <c r="M63" s="197">
        <f t="shared" si="15"/>
        <v>91.5</v>
      </c>
      <c r="N63" s="202">
        <f t="shared" si="15"/>
        <v>0</v>
      </c>
      <c r="O63" s="202"/>
      <c r="P63" s="231">
        <f t="shared" si="15"/>
        <v>0</v>
      </c>
    </row>
    <row r="64" spans="1:16" ht="18" customHeight="1" thickBot="1">
      <c r="A64" s="1856"/>
      <c r="B64" s="236" t="s">
        <v>102</v>
      </c>
      <c r="C64" s="232">
        <f>SUM(C78)</f>
        <v>18600</v>
      </c>
      <c r="D64" s="232">
        <f>SUM(D78)</f>
        <v>4836</v>
      </c>
      <c r="E64" s="232">
        <f>SUM(E78)</f>
        <v>4836</v>
      </c>
      <c r="F64" s="232">
        <f t="shared" si="6"/>
        <v>100</v>
      </c>
      <c r="G64" s="233">
        <f t="shared" ref="G64:P64" si="16">SUM(G78)</f>
        <v>1063.92</v>
      </c>
      <c r="H64" s="232">
        <f t="shared" si="16"/>
        <v>0</v>
      </c>
      <c r="I64" s="232">
        <f t="shared" si="16"/>
        <v>0</v>
      </c>
      <c r="J64" s="232">
        <f t="shared" si="16"/>
        <v>96.72</v>
      </c>
      <c r="K64" s="232">
        <f t="shared" si="16"/>
        <v>1160.6400000000001</v>
      </c>
      <c r="L64" s="232">
        <f t="shared" si="16"/>
        <v>3627</v>
      </c>
      <c r="M64" s="233">
        <f t="shared" si="16"/>
        <v>48.36</v>
      </c>
      <c r="N64" s="234">
        <f t="shared" si="16"/>
        <v>0</v>
      </c>
      <c r="O64" s="234"/>
      <c r="P64" s="235">
        <f t="shared" si="16"/>
        <v>0</v>
      </c>
    </row>
    <row r="65" spans="1:19" ht="18" customHeight="1">
      <c r="A65" s="1846" t="s">
        <v>108</v>
      </c>
      <c r="B65" s="263" t="s">
        <v>107</v>
      </c>
      <c r="C65" s="149">
        <f>C20</f>
        <v>10904</v>
      </c>
      <c r="D65" s="149">
        <f>D20</f>
        <v>2835</v>
      </c>
      <c r="E65" s="149">
        <f>E20</f>
        <v>2552</v>
      </c>
      <c r="F65" s="149">
        <f>F20</f>
        <v>90</v>
      </c>
      <c r="G65" s="150">
        <f>$E20*G20/100</f>
        <v>1531.2</v>
      </c>
      <c r="H65" s="150">
        <f>$E20*H20/100</f>
        <v>0</v>
      </c>
      <c r="I65" s="150">
        <f>$E20*I20/100</f>
        <v>433.84</v>
      </c>
      <c r="J65" s="150">
        <f>$E20*J20/100</f>
        <v>0</v>
      </c>
      <c r="K65" s="150">
        <f>SUM(G65:J65)</f>
        <v>1965.04</v>
      </c>
      <c r="L65" s="150">
        <f t="shared" ref="L65:N78" si="17">$E20*L20/100</f>
        <v>561.44000000000005</v>
      </c>
      <c r="M65" s="150">
        <f t="shared" si="17"/>
        <v>25.52</v>
      </c>
      <c r="N65" s="150">
        <f t="shared" si="17"/>
        <v>0</v>
      </c>
      <c r="O65" s="319"/>
      <c r="P65" s="151">
        <f>D65-E65</f>
        <v>283</v>
      </c>
      <c r="R65" s="174">
        <f>SUM(K65:N65)</f>
        <v>2552</v>
      </c>
      <c r="S65" s="360">
        <f>SUM(K65:P65)</f>
        <v>2835</v>
      </c>
    </row>
    <row r="66" spans="1:19" ht="18" customHeight="1">
      <c r="A66" s="1847"/>
      <c r="B66" s="184" t="s">
        <v>112</v>
      </c>
      <c r="C66" s="196">
        <f t="shared" ref="C66:F78" si="18">C21</f>
        <v>8750</v>
      </c>
      <c r="D66" s="196">
        <f t="shared" si="18"/>
        <v>2275</v>
      </c>
      <c r="E66" s="196">
        <f t="shared" si="18"/>
        <v>2161</v>
      </c>
      <c r="F66" s="196">
        <f t="shared" si="18"/>
        <v>95</v>
      </c>
      <c r="G66" s="172">
        <f t="shared" ref="G66:H78" si="19">$E21*G21/100</f>
        <v>734.74</v>
      </c>
      <c r="H66" s="172">
        <f t="shared" si="19"/>
        <v>64.83</v>
      </c>
      <c r="I66" s="172">
        <f t="shared" ref="I66:J78" si="20">$E21*I21/100</f>
        <v>886.01</v>
      </c>
      <c r="J66" s="172">
        <f t="shared" si="20"/>
        <v>64.83</v>
      </c>
      <c r="K66" s="172">
        <f t="shared" ref="K66:K78" si="21">SUM(G66:J66)</f>
        <v>1750.4099999999999</v>
      </c>
      <c r="L66" s="172">
        <f t="shared" si="17"/>
        <v>345.76</v>
      </c>
      <c r="M66" s="172">
        <f t="shared" si="17"/>
        <v>43.22</v>
      </c>
      <c r="N66" s="172">
        <f t="shared" si="17"/>
        <v>0</v>
      </c>
      <c r="O66" s="173"/>
      <c r="P66" s="265"/>
      <c r="R66" s="174">
        <f t="shared" ref="R66:R78" si="22">SUM(K66:N66)</f>
        <v>2139.39</v>
      </c>
      <c r="S66" s="360">
        <f t="shared" ref="S66:S78" si="23">SUM(K66:P66)</f>
        <v>2139.39</v>
      </c>
    </row>
    <row r="67" spans="1:19" ht="18" customHeight="1">
      <c r="A67" s="1847"/>
      <c r="B67" s="184" t="s">
        <v>113</v>
      </c>
      <c r="C67" s="196">
        <f t="shared" si="18"/>
        <v>21290</v>
      </c>
      <c r="D67" s="196">
        <f t="shared" si="18"/>
        <v>5535.4</v>
      </c>
      <c r="E67" s="196">
        <f t="shared" si="18"/>
        <v>5450</v>
      </c>
      <c r="F67" s="196">
        <f t="shared" si="18"/>
        <v>98</v>
      </c>
      <c r="G67" s="172">
        <f t="shared" si="19"/>
        <v>1635</v>
      </c>
      <c r="H67" s="172">
        <f t="shared" si="19"/>
        <v>109</v>
      </c>
      <c r="I67" s="172">
        <f t="shared" si="20"/>
        <v>599.5</v>
      </c>
      <c r="J67" s="172">
        <f t="shared" si="20"/>
        <v>163.5</v>
      </c>
      <c r="K67" s="172">
        <f t="shared" si="21"/>
        <v>2507</v>
      </c>
      <c r="L67" s="172">
        <f t="shared" si="17"/>
        <v>2834</v>
      </c>
      <c r="M67" s="172">
        <f t="shared" si="17"/>
        <v>109</v>
      </c>
      <c r="N67" s="172">
        <f t="shared" si="17"/>
        <v>0</v>
      </c>
      <c r="O67" s="173"/>
      <c r="P67" s="265"/>
      <c r="R67" s="174">
        <f t="shared" si="22"/>
        <v>5450</v>
      </c>
      <c r="S67" s="360">
        <f t="shared" si="23"/>
        <v>5450</v>
      </c>
    </row>
    <row r="68" spans="1:19" ht="18" customHeight="1">
      <c r="A68" s="1847"/>
      <c r="B68" s="184" t="s">
        <v>114</v>
      </c>
      <c r="C68" s="196">
        <f t="shared" si="18"/>
        <v>44000</v>
      </c>
      <c r="D68" s="196">
        <f t="shared" si="18"/>
        <v>11440</v>
      </c>
      <c r="E68" s="196">
        <f t="shared" si="18"/>
        <v>11440</v>
      </c>
      <c r="F68" s="196">
        <f t="shared" si="18"/>
        <v>100</v>
      </c>
      <c r="G68" s="172">
        <f t="shared" si="19"/>
        <v>7207.2</v>
      </c>
      <c r="H68" s="172">
        <f t="shared" si="19"/>
        <v>0</v>
      </c>
      <c r="I68" s="172">
        <f t="shared" si="20"/>
        <v>572</v>
      </c>
      <c r="J68" s="172">
        <f t="shared" si="20"/>
        <v>228.8</v>
      </c>
      <c r="K68" s="172">
        <f t="shared" si="21"/>
        <v>8008</v>
      </c>
      <c r="L68" s="172">
        <f>$E23*L23/100</f>
        <v>3432</v>
      </c>
      <c r="M68" s="172">
        <f t="shared" si="17"/>
        <v>0</v>
      </c>
      <c r="N68" s="172">
        <f t="shared" si="17"/>
        <v>0</v>
      </c>
      <c r="O68" s="173"/>
      <c r="P68" s="238"/>
      <c r="R68" s="174">
        <f t="shared" si="22"/>
        <v>11440</v>
      </c>
      <c r="S68" s="360">
        <f t="shared" si="23"/>
        <v>11440</v>
      </c>
    </row>
    <row r="69" spans="1:19" ht="18" customHeight="1">
      <c r="A69" s="1847"/>
      <c r="B69" s="184" t="s">
        <v>115</v>
      </c>
      <c r="C69" s="196">
        <f t="shared" si="18"/>
        <v>11040</v>
      </c>
      <c r="D69" s="196">
        <f t="shared" si="18"/>
        <v>2870</v>
      </c>
      <c r="E69" s="196">
        <f t="shared" si="18"/>
        <v>2870</v>
      </c>
      <c r="F69" s="196">
        <f t="shared" si="18"/>
        <v>100</v>
      </c>
      <c r="G69" s="172">
        <f t="shared" si="19"/>
        <v>1377.6</v>
      </c>
      <c r="H69" s="172">
        <f t="shared" si="19"/>
        <v>86.1</v>
      </c>
      <c r="I69" s="172">
        <f t="shared" si="20"/>
        <v>57.4</v>
      </c>
      <c r="J69" s="172">
        <f t="shared" si="20"/>
        <v>172.2</v>
      </c>
      <c r="K69" s="172">
        <f>SUM(G69:J69)</f>
        <v>1693.3</v>
      </c>
      <c r="L69" s="172">
        <f>$E24*L24/100</f>
        <v>774.9</v>
      </c>
      <c r="M69" s="172">
        <f t="shared" si="17"/>
        <v>401.8</v>
      </c>
      <c r="N69" s="172">
        <f t="shared" si="17"/>
        <v>0</v>
      </c>
      <c r="O69" s="173"/>
      <c r="P69" s="238"/>
      <c r="R69" s="174">
        <f t="shared" si="22"/>
        <v>2870</v>
      </c>
      <c r="S69" s="360">
        <f t="shared" si="23"/>
        <v>2870</v>
      </c>
    </row>
    <row r="70" spans="1:19" ht="18" customHeight="1">
      <c r="A70" s="1847"/>
      <c r="B70" s="184" t="s">
        <v>116</v>
      </c>
      <c r="C70" s="196">
        <f t="shared" si="18"/>
        <v>46890</v>
      </c>
      <c r="D70" s="196">
        <f t="shared" si="18"/>
        <v>12191.4</v>
      </c>
      <c r="E70" s="196">
        <f t="shared" si="18"/>
        <v>12191.4</v>
      </c>
      <c r="F70" s="196">
        <f t="shared" si="18"/>
        <v>100</v>
      </c>
      <c r="G70" s="172">
        <f t="shared" si="19"/>
        <v>6949.097999999999</v>
      </c>
      <c r="H70" s="172">
        <f t="shared" si="19"/>
        <v>121.914</v>
      </c>
      <c r="I70" s="172">
        <f t="shared" si="20"/>
        <v>853.39800000000002</v>
      </c>
      <c r="J70" s="172">
        <f t="shared" si="20"/>
        <v>365.74199999999996</v>
      </c>
      <c r="K70" s="172">
        <f t="shared" si="21"/>
        <v>8290.1519999999982</v>
      </c>
      <c r="L70" s="172">
        <f>$E25*L25/100</f>
        <v>3291.6779999999999</v>
      </c>
      <c r="M70" s="172">
        <f t="shared" si="17"/>
        <v>609.57000000000005</v>
      </c>
      <c r="N70" s="172">
        <f t="shared" si="17"/>
        <v>0</v>
      </c>
      <c r="O70" s="173"/>
      <c r="P70" s="238"/>
      <c r="R70" s="174">
        <f t="shared" si="22"/>
        <v>12191.399999999998</v>
      </c>
      <c r="S70" s="360">
        <f t="shared" si="23"/>
        <v>12191.399999999998</v>
      </c>
    </row>
    <row r="71" spans="1:19" ht="18" customHeight="1">
      <c r="A71" s="1847"/>
      <c r="B71" s="184" t="s">
        <v>117</v>
      </c>
      <c r="C71" s="239">
        <f t="shared" si="18"/>
        <v>48030</v>
      </c>
      <c r="D71" s="239">
        <f t="shared" si="18"/>
        <v>12489</v>
      </c>
      <c r="E71" s="239">
        <f t="shared" si="18"/>
        <v>12489</v>
      </c>
      <c r="F71" s="239">
        <f t="shared" si="18"/>
        <v>100</v>
      </c>
      <c r="G71" s="172">
        <f t="shared" si="19"/>
        <v>3122.25</v>
      </c>
      <c r="H71" s="172">
        <f t="shared" si="19"/>
        <v>0</v>
      </c>
      <c r="I71" s="172">
        <f t="shared" si="20"/>
        <v>1873.35</v>
      </c>
      <c r="J71" s="172">
        <f t="shared" si="20"/>
        <v>624.45000000000005</v>
      </c>
      <c r="K71" s="172">
        <f t="shared" si="21"/>
        <v>5620.05</v>
      </c>
      <c r="L71" s="172">
        <f t="shared" si="17"/>
        <v>5994.72</v>
      </c>
      <c r="M71" s="172">
        <f t="shared" si="17"/>
        <v>874.23</v>
      </c>
      <c r="N71" s="172">
        <f t="shared" si="17"/>
        <v>0</v>
      </c>
      <c r="O71" s="173"/>
      <c r="P71" s="238"/>
      <c r="R71" s="174">
        <f t="shared" si="22"/>
        <v>12489</v>
      </c>
      <c r="S71" s="360">
        <f t="shared" si="23"/>
        <v>12489</v>
      </c>
    </row>
    <row r="72" spans="1:19" ht="18" customHeight="1">
      <c r="A72" s="1847"/>
      <c r="B72" s="184" t="s">
        <v>109</v>
      </c>
      <c r="C72" s="239">
        <f t="shared" si="18"/>
        <v>43840</v>
      </c>
      <c r="D72" s="239">
        <f t="shared" si="18"/>
        <v>11398</v>
      </c>
      <c r="E72" s="239">
        <f t="shared" si="18"/>
        <v>11293</v>
      </c>
      <c r="F72" s="239">
        <f t="shared" si="18"/>
        <v>99</v>
      </c>
      <c r="G72" s="172">
        <f t="shared" si="19"/>
        <v>7679.24</v>
      </c>
      <c r="H72" s="172">
        <f t="shared" si="19"/>
        <v>790.51</v>
      </c>
      <c r="I72" s="172">
        <f t="shared" si="20"/>
        <v>1129.3</v>
      </c>
      <c r="J72" s="172">
        <f t="shared" si="20"/>
        <v>112.93</v>
      </c>
      <c r="K72" s="172">
        <f t="shared" si="21"/>
        <v>9711.98</v>
      </c>
      <c r="L72" s="172">
        <f t="shared" si="17"/>
        <v>338.79</v>
      </c>
      <c r="M72" s="172">
        <f t="shared" si="17"/>
        <v>1242.23</v>
      </c>
      <c r="N72" s="172">
        <f t="shared" si="17"/>
        <v>0</v>
      </c>
      <c r="O72" s="173"/>
      <c r="P72" s="238"/>
      <c r="R72" s="174">
        <f t="shared" si="22"/>
        <v>11293</v>
      </c>
      <c r="S72" s="360">
        <f t="shared" si="23"/>
        <v>11293</v>
      </c>
    </row>
    <row r="73" spans="1:19" ht="18" customHeight="1">
      <c r="A73" s="1847"/>
      <c r="B73" s="184" t="s">
        <v>118</v>
      </c>
      <c r="C73" s="239">
        <f t="shared" si="18"/>
        <v>37710</v>
      </c>
      <c r="D73" s="239">
        <f t="shared" si="18"/>
        <v>9805</v>
      </c>
      <c r="E73" s="239">
        <f t="shared" si="18"/>
        <v>9805</v>
      </c>
      <c r="F73" s="239">
        <f t="shared" si="18"/>
        <v>100</v>
      </c>
      <c r="G73" s="172">
        <f t="shared" si="19"/>
        <v>3235.65</v>
      </c>
      <c r="H73" s="172">
        <f t="shared" si="19"/>
        <v>294.14999999999998</v>
      </c>
      <c r="I73" s="172">
        <f t="shared" si="20"/>
        <v>1372.7</v>
      </c>
      <c r="J73" s="172">
        <f t="shared" si="20"/>
        <v>196.1</v>
      </c>
      <c r="K73" s="172">
        <f t="shared" si="21"/>
        <v>5098.6000000000004</v>
      </c>
      <c r="L73" s="172">
        <f t="shared" si="17"/>
        <v>1764.9</v>
      </c>
      <c r="M73" s="172">
        <f t="shared" si="17"/>
        <v>2941.5</v>
      </c>
      <c r="N73" s="172">
        <f t="shared" si="17"/>
        <v>0</v>
      </c>
      <c r="O73" s="173"/>
      <c r="P73" s="238"/>
      <c r="R73" s="174">
        <f t="shared" si="22"/>
        <v>9805</v>
      </c>
      <c r="S73" s="360">
        <f t="shared" si="23"/>
        <v>9805</v>
      </c>
    </row>
    <row r="74" spans="1:19" ht="18" customHeight="1">
      <c r="A74" s="1847"/>
      <c r="B74" s="184" t="s">
        <v>110</v>
      </c>
      <c r="C74" s="239">
        <f t="shared" si="18"/>
        <v>42176</v>
      </c>
      <c r="D74" s="239">
        <f t="shared" si="18"/>
        <v>10965.76</v>
      </c>
      <c r="E74" s="239">
        <f t="shared" si="18"/>
        <v>10837</v>
      </c>
      <c r="F74" s="239">
        <f t="shared" si="18"/>
        <v>98.8</v>
      </c>
      <c r="G74" s="172">
        <f t="shared" si="19"/>
        <v>6610.57</v>
      </c>
      <c r="H74" s="172">
        <f t="shared" si="19"/>
        <v>325.11</v>
      </c>
      <c r="I74" s="172">
        <f t="shared" si="20"/>
        <v>2059.0300000000002</v>
      </c>
      <c r="J74" s="172">
        <f t="shared" si="20"/>
        <v>541.85</v>
      </c>
      <c r="K74" s="172">
        <f t="shared" si="21"/>
        <v>9536.56</v>
      </c>
      <c r="L74" s="172">
        <f t="shared" si="17"/>
        <v>650.22</v>
      </c>
      <c r="M74" s="172">
        <f t="shared" si="17"/>
        <v>650.22</v>
      </c>
      <c r="N74" s="172">
        <f t="shared" si="17"/>
        <v>0</v>
      </c>
      <c r="O74" s="173"/>
      <c r="P74" s="238"/>
      <c r="R74" s="174">
        <f t="shared" si="22"/>
        <v>10836.999999999998</v>
      </c>
      <c r="S74" s="360">
        <f t="shared" si="23"/>
        <v>10836.999999999998</v>
      </c>
    </row>
    <row r="75" spans="1:19" ht="18" customHeight="1">
      <c r="A75" s="1847"/>
      <c r="B75" s="184" t="s">
        <v>99</v>
      </c>
      <c r="C75" s="239">
        <f t="shared" si="18"/>
        <v>10330</v>
      </c>
      <c r="D75" s="239">
        <f t="shared" si="18"/>
        <v>2686</v>
      </c>
      <c r="E75" s="239">
        <f t="shared" si="18"/>
        <v>2686</v>
      </c>
      <c r="F75" s="239">
        <f t="shared" si="18"/>
        <v>100</v>
      </c>
      <c r="G75" s="172">
        <f t="shared" si="19"/>
        <v>1638.46</v>
      </c>
      <c r="H75" s="172">
        <f t="shared" si="19"/>
        <v>26.86</v>
      </c>
      <c r="I75" s="172">
        <f t="shared" si="20"/>
        <v>644.64</v>
      </c>
      <c r="J75" s="172">
        <f t="shared" si="20"/>
        <v>0</v>
      </c>
      <c r="K75" s="172">
        <f t="shared" si="21"/>
        <v>2309.96</v>
      </c>
      <c r="L75" s="172">
        <f t="shared" si="17"/>
        <v>26.86</v>
      </c>
      <c r="M75" s="172">
        <f t="shared" si="17"/>
        <v>322.32</v>
      </c>
      <c r="N75" s="172">
        <f t="shared" si="17"/>
        <v>26.86</v>
      </c>
      <c r="O75" s="173"/>
      <c r="P75" s="238"/>
      <c r="R75" s="174">
        <f t="shared" si="22"/>
        <v>2686.0000000000005</v>
      </c>
      <c r="S75" s="360">
        <f t="shared" si="23"/>
        <v>2686.0000000000005</v>
      </c>
    </row>
    <row r="76" spans="1:19" ht="18" customHeight="1">
      <c r="A76" s="1847"/>
      <c r="B76" s="184" t="s">
        <v>100</v>
      </c>
      <c r="C76" s="239" t="str">
        <f t="shared" si="18"/>
        <v>＊</v>
      </c>
      <c r="D76" s="239">
        <f t="shared" si="18"/>
        <v>3049.8</v>
      </c>
      <c r="E76" s="239">
        <f t="shared" si="18"/>
        <v>3050</v>
      </c>
      <c r="F76" s="239">
        <f t="shared" si="18"/>
        <v>100</v>
      </c>
      <c r="G76" s="172">
        <f t="shared" si="19"/>
        <v>1982.5</v>
      </c>
      <c r="H76" s="172">
        <f t="shared" si="19"/>
        <v>61</v>
      </c>
      <c r="I76" s="172">
        <f t="shared" si="20"/>
        <v>61</v>
      </c>
      <c r="J76" s="172">
        <f t="shared" si="20"/>
        <v>152.5</v>
      </c>
      <c r="K76" s="172">
        <f t="shared" si="21"/>
        <v>2257</v>
      </c>
      <c r="L76" s="172">
        <f t="shared" si="17"/>
        <v>701.5</v>
      </c>
      <c r="M76" s="172">
        <f t="shared" si="17"/>
        <v>91.5</v>
      </c>
      <c r="N76" s="172">
        <f t="shared" si="17"/>
        <v>0</v>
      </c>
      <c r="O76" s="173"/>
      <c r="P76" s="238"/>
      <c r="R76" s="174">
        <f t="shared" si="22"/>
        <v>3050</v>
      </c>
      <c r="S76" s="360">
        <f t="shared" si="23"/>
        <v>3050</v>
      </c>
    </row>
    <row r="77" spans="1:19" ht="18" customHeight="1">
      <c r="A77" s="1847"/>
      <c r="B77" s="170" t="s">
        <v>111</v>
      </c>
      <c r="C77" s="239" t="str">
        <f t="shared" si="18"/>
        <v>＊</v>
      </c>
      <c r="D77" s="239">
        <f t="shared" si="18"/>
        <v>243.88</v>
      </c>
      <c r="E77" s="239">
        <f t="shared" si="18"/>
        <v>24.388000000000002</v>
      </c>
      <c r="F77" s="239">
        <f t="shared" si="18"/>
        <v>10</v>
      </c>
      <c r="G77" s="172">
        <f t="shared" si="19"/>
        <v>2.4388000000000001</v>
      </c>
      <c r="H77" s="172">
        <f t="shared" si="19"/>
        <v>2.4388000000000001</v>
      </c>
      <c r="I77" s="172">
        <f t="shared" si="20"/>
        <v>2.4388000000000001</v>
      </c>
      <c r="J77" s="172">
        <f t="shared" si="20"/>
        <v>2.4388000000000001</v>
      </c>
      <c r="K77" s="172">
        <f t="shared" si="21"/>
        <v>9.7552000000000003</v>
      </c>
      <c r="L77" s="172">
        <f t="shared" si="17"/>
        <v>14.632800000000001</v>
      </c>
      <c r="M77" s="172">
        <f t="shared" si="17"/>
        <v>0</v>
      </c>
      <c r="N77" s="172">
        <f t="shared" si="17"/>
        <v>0</v>
      </c>
      <c r="O77" s="173"/>
      <c r="P77" s="238"/>
      <c r="R77" s="174">
        <f t="shared" si="22"/>
        <v>24.388000000000002</v>
      </c>
      <c r="S77" s="360">
        <f t="shared" si="23"/>
        <v>24.388000000000002</v>
      </c>
    </row>
    <row r="78" spans="1:19" ht="18" customHeight="1" thickBot="1">
      <c r="A78" s="1848"/>
      <c r="B78" s="240" t="s">
        <v>102</v>
      </c>
      <c r="C78" s="241">
        <f t="shared" si="18"/>
        <v>18600</v>
      </c>
      <c r="D78" s="241">
        <f t="shared" si="18"/>
        <v>4836</v>
      </c>
      <c r="E78" s="241">
        <f t="shared" si="18"/>
        <v>4836</v>
      </c>
      <c r="F78" s="241">
        <f t="shared" si="18"/>
        <v>100</v>
      </c>
      <c r="G78" s="165">
        <f t="shared" si="19"/>
        <v>1063.92</v>
      </c>
      <c r="H78" s="165">
        <f t="shared" si="19"/>
        <v>0</v>
      </c>
      <c r="I78" s="165">
        <f t="shared" si="20"/>
        <v>0</v>
      </c>
      <c r="J78" s="165">
        <f t="shared" si="20"/>
        <v>96.72</v>
      </c>
      <c r="K78" s="165">
        <f t="shared" si="21"/>
        <v>1160.6400000000001</v>
      </c>
      <c r="L78" s="165">
        <f t="shared" si="17"/>
        <v>3627</v>
      </c>
      <c r="M78" s="165">
        <f t="shared" si="17"/>
        <v>48.36</v>
      </c>
      <c r="N78" s="165">
        <f t="shared" si="17"/>
        <v>0</v>
      </c>
      <c r="O78" s="167"/>
      <c r="P78" s="242"/>
      <c r="R78" s="174">
        <f t="shared" si="22"/>
        <v>4836</v>
      </c>
      <c r="S78" s="360">
        <f t="shared" si="23"/>
        <v>4836</v>
      </c>
    </row>
  </sheetData>
  <mergeCells count="22">
    <mergeCell ref="A58:A64"/>
    <mergeCell ref="A65:A78"/>
    <mergeCell ref="A49:B53"/>
    <mergeCell ref="A54:B54"/>
    <mergeCell ref="A55:B55"/>
    <mergeCell ref="A56:B56"/>
    <mergeCell ref="A57:B57"/>
    <mergeCell ref="E41:K41"/>
    <mergeCell ref="A4:B8"/>
    <mergeCell ref="A9:B9"/>
    <mergeCell ref="A10:B10"/>
    <mergeCell ref="A11:B11"/>
    <mergeCell ref="A12:B12"/>
    <mergeCell ref="G6:K6"/>
    <mergeCell ref="G5:N5"/>
    <mergeCell ref="E4:N4"/>
    <mergeCell ref="A1:P1"/>
    <mergeCell ref="G2:H2"/>
    <mergeCell ref="I3:K3"/>
    <mergeCell ref="A20:A33"/>
    <mergeCell ref="A13:A19"/>
    <mergeCell ref="B3:E3"/>
  </mergeCells>
  <phoneticPr fontId="3"/>
  <printOptions horizontalCentered="1"/>
  <pageMargins left="0.59055118110236227" right="0.59055118110236227" top="0.59055118110236227" bottom="0.39370078740157483" header="0.51181102362204722" footer="0.31496062992125984"/>
  <pageSetup paperSize="9" scale="89" firstPageNumber="25" pageOrder="overThenDown" orientation="portrait" r:id="rId1"/>
  <headerFooter scaleWithDoc="0" alignWithMargins="0">
    <oddFooter>&amp;C-&amp;P -</oddFooter>
  </headerFooter>
  <rowBreaks count="1" manualBreakCount="1">
    <brk id="46" max="16383" man="1"/>
  </rowBreaks>
  <colBreaks count="2" manualBreakCount="2">
    <brk id="22" min="1" max="12" man="1"/>
    <brk id="40" min="1" max="12" man="1"/>
  </colBreaks>
  <ignoredErrors>
    <ignoredError sqref="K9:K22" formula="1"/>
    <ignoredError sqref="C13:E17 O13:P25 C19:E2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dimension ref="A1:BE78"/>
  <sheetViews>
    <sheetView view="pageBreakPreview" zoomScaleNormal="100" zoomScaleSheetLayoutView="75" workbookViewId="0">
      <pane xSplit="2" ySplit="8" topLeftCell="C9" activePane="bottomRight" state="frozen"/>
      <selection activeCell="H31" sqref="H31:H33"/>
      <selection pane="topRight" activeCell="H31" sqref="H31:H33"/>
      <selection pane="bottomLeft" activeCell="H31" sqref="H31:H33"/>
      <selection pane="bottomRight" activeCell="A9" sqref="A9:B9"/>
    </sheetView>
  </sheetViews>
  <sheetFormatPr defaultColWidth="13.375" defaultRowHeight="17.25"/>
  <cols>
    <col min="1" max="1" width="2.875" style="136" bestFit="1" customWidth="1"/>
    <col min="2" max="2" width="8.625" style="136" customWidth="1"/>
    <col min="3" max="5" width="8.75" style="136" customWidth="1"/>
    <col min="6" max="6" width="5" style="136" customWidth="1"/>
    <col min="7" max="7" width="7.5" style="136" bestFit="1" customWidth="1"/>
    <col min="8" max="8" width="5.5" style="136" bestFit="1" customWidth="1"/>
    <col min="9" max="9" width="5" style="136" customWidth="1"/>
    <col min="10" max="11" width="7.5" style="136" bestFit="1" customWidth="1"/>
    <col min="12" max="12" width="9.5" style="136" bestFit="1" customWidth="1"/>
    <col min="13" max="13" width="7.5" style="136" bestFit="1" customWidth="1"/>
    <col min="14" max="14" width="5" style="136" customWidth="1"/>
    <col min="15" max="15" width="7.375" style="136" customWidth="1"/>
    <col min="16" max="16" width="3.375" style="136" customWidth="1"/>
    <col min="17" max="17" width="8.25" style="247" customWidth="1"/>
    <col min="18" max="18" width="8.375" style="246" customWidth="1"/>
    <col min="19" max="19" width="7.875" style="246" customWidth="1"/>
    <col min="20" max="20" width="8.375" style="136" customWidth="1"/>
    <col min="21" max="21" width="8.5" style="246" customWidth="1"/>
    <col min="22" max="22" width="9.875" style="246" customWidth="1"/>
    <col min="23" max="23" width="8" style="136" customWidth="1"/>
    <col min="24" max="24" width="10.75" style="136" customWidth="1"/>
    <col min="25" max="25" width="11.75" style="136" customWidth="1"/>
    <col min="26" max="26" width="10.25" style="136" customWidth="1"/>
    <col min="27" max="27" width="11.125" style="136" customWidth="1"/>
    <col min="28" max="28" width="9.75" style="246" customWidth="1"/>
    <col min="29" max="29" width="7.625" style="246" customWidth="1"/>
    <col min="30" max="30" width="10.75" style="136" customWidth="1"/>
    <col min="31" max="31" width="7.625" style="246" customWidth="1"/>
    <col min="32" max="32" width="9.75" style="136" customWidth="1"/>
    <col min="33" max="33" width="7.625" style="246" customWidth="1"/>
    <col min="34" max="34" width="9.75" style="136" customWidth="1"/>
    <col min="35" max="35" width="7.625" style="246" customWidth="1"/>
    <col min="36" max="36" width="10" style="136" customWidth="1"/>
    <col min="37" max="37" width="7.625" style="246" customWidth="1"/>
    <col min="38" max="38" width="10.125" style="136" customWidth="1"/>
    <col min="39" max="39" width="7.625" style="246" customWidth="1"/>
    <col min="40" max="40" width="12" style="246" customWidth="1"/>
    <col min="41" max="41" width="7.625" style="246" customWidth="1"/>
    <col min="42" max="42" width="12.125" style="136" customWidth="1"/>
    <col min="43" max="43" width="11.5" style="136" customWidth="1"/>
    <col min="44" max="45" width="7.625" style="136" customWidth="1"/>
    <col min="46" max="46" width="11.625" style="246" customWidth="1"/>
    <col min="47" max="47" width="7.625" style="246" customWidth="1"/>
    <col min="48" max="48" width="10" style="136" customWidth="1"/>
    <col min="49" max="49" width="7.625" style="246" customWidth="1"/>
    <col min="50" max="50" width="7.75" style="136" customWidth="1"/>
    <col min="51" max="51" width="7" style="246" customWidth="1"/>
    <col min="52" max="52" width="9.875" style="136" customWidth="1"/>
    <col min="53" max="53" width="6.75" style="246" customWidth="1"/>
    <col min="54" max="54" width="11.25" style="136" customWidth="1"/>
    <col min="55" max="55" width="7" style="246" customWidth="1"/>
    <col min="56" max="56" width="9.25" style="136" customWidth="1"/>
    <col min="57" max="57" width="7.75" style="246" customWidth="1"/>
    <col min="58" max="58" width="3.5" style="136" customWidth="1"/>
    <col min="59" max="16384" width="13.375" style="136"/>
  </cols>
  <sheetData>
    <row r="1" spans="1:57">
      <c r="A1" s="1857" t="s">
        <v>697</v>
      </c>
      <c r="B1" s="1857"/>
      <c r="C1" s="1857"/>
      <c r="D1" s="1857"/>
      <c r="E1" s="1857"/>
      <c r="F1" s="1857"/>
      <c r="G1" s="1857"/>
      <c r="H1" s="1857"/>
      <c r="I1" s="1857"/>
      <c r="J1" s="1857"/>
      <c r="K1" s="1857"/>
      <c r="L1" s="1857"/>
      <c r="M1" s="1857"/>
      <c r="N1" s="1857"/>
      <c r="O1" s="1857"/>
      <c r="P1" s="1857"/>
    </row>
    <row r="2" spans="1:57">
      <c r="B2" s="323"/>
      <c r="C2" s="323"/>
      <c r="D2" s="323"/>
      <c r="E2" s="134"/>
      <c r="F2" s="134"/>
      <c r="G2" s="1859"/>
      <c r="H2" s="1859"/>
      <c r="I2" s="134"/>
      <c r="J2" s="134"/>
      <c r="K2" s="134"/>
      <c r="L2" s="134"/>
      <c r="M2" s="134"/>
      <c r="N2" s="134"/>
      <c r="O2" s="134"/>
      <c r="P2" s="134"/>
    </row>
    <row r="3" spans="1:57" ht="18" thickBot="1">
      <c r="B3" s="1873" t="s">
        <v>641</v>
      </c>
      <c r="C3" s="1873"/>
      <c r="D3" s="1873"/>
      <c r="E3" s="1873"/>
      <c r="F3" s="1873"/>
      <c r="G3" s="1873"/>
      <c r="H3" s="1873"/>
      <c r="I3" s="1873"/>
      <c r="J3" s="1873"/>
      <c r="K3" s="1873"/>
      <c r="L3" s="1873"/>
      <c r="M3" s="134"/>
      <c r="N3" s="134"/>
      <c r="O3" s="134"/>
      <c r="P3" s="203"/>
      <c r="Q3" s="204"/>
      <c r="R3" s="205"/>
      <c r="S3" s="205"/>
      <c r="T3" s="203"/>
      <c r="U3" s="205"/>
      <c r="V3" s="205"/>
      <c r="W3" s="203"/>
      <c r="X3" s="203"/>
      <c r="Y3" s="203"/>
      <c r="Z3" s="203"/>
      <c r="AA3" s="203"/>
      <c r="AB3" s="205"/>
      <c r="AC3" s="205"/>
      <c r="AD3" s="203"/>
      <c r="AE3" s="205"/>
      <c r="AF3" s="203"/>
      <c r="AG3" s="205"/>
      <c r="AH3" s="203"/>
      <c r="AI3" s="205"/>
      <c r="AJ3" s="203"/>
      <c r="AK3" s="205"/>
      <c r="AL3" s="203"/>
      <c r="AM3" s="205"/>
      <c r="AN3" s="205"/>
      <c r="AO3" s="205"/>
      <c r="AP3" s="203"/>
      <c r="AQ3" s="203"/>
      <c r="AR3" s="203"/>
      <c r="AS3" s="203"/>
      <c r="AT3" s="205"/>
      <c r="AU3" s="205"/>
      <c r="AV3" s="203"/>
      <c r="AW3" s="205"/>
      <c r="AX3" s="195"/>
      <c r="AY3" s="206"/>
      <c r="AZ3" s="137"/>
      <c r="BA3" s="207"/>
      <c r="BB3" s="137"/>
      <c r="BC3" s="207"/>
      <c r="BD3" s="137"/>
      <c r="BE3" s="207"/>
    </row>
    <row r="4" spans="1:57" ht="18" customHeight="1">
      <c r="A4" s="1849" t="s">
        <v>153</v>
      </c>
      <c r="B4" s="1850"/>
      <c r="C4" s="208" t="s">
        <v>167</v>
      </c>
      <c r="D4" s="208" t="s">
        <v>167</v>
      </c>
      <c r="E4" s="1874" t="s">
        <v>386</v>
      </c>
      <c r="F4" s="1875"/>
      <c r="G4" s="1875"/>
      <c r="H4" s="1875"/>
      <c r="I4" s="1875"/>
      <c r="J4" s="1875"/>
      <c r="K4" s="1875"/>
      <c r="L4" s="1875"/>
      <c r="M4" s="1875"/>
      <c r="N4" s="1876"/>
      <c r="O4" s="209"/>
      <c r="Q4" s="210"/>
      <c r="R4" s="136"/>
      <c r="S4" s="136"/>
      <c r="U4" s="136"/>
      <c r="V4" s="136"/>
      <c r="AB4" s="136"/>
      <c r="AC4" s="136"/>
      <c r="AE4" s="136"/>
      <c r="AG4" s="136"/>
      <c r="AI4" s="136"/>
      <c r="AK4" s="136"/>
      <c r="AM4" s="136"/>
      <c r="AN4" s="136"/>
      <c r="AO4" s="136"/>
      <c r="AT4" s="136"/>
      <c r="AU4" s="136"/>
      <c r="AW4" s="136"/>
      <c r="AY4" s="136"/>
      <c r="BA4" s="136"/>
      <c r="BC4" s="136"/>
      <c r="BE4" s="136"/>
    </row>
    <row r="5" spans="1:57" ht="18" customHeight="1">
      <c r="A5" s="1851"/>
      <c r="B5" s="1820"/>
      <c r="C5" s="211" t="s">
        <v>169</v>
      </c>
      <c r="D5" s="211" t="s">
        <v>169</v>
      </c>
      <c r="E5" s="212" t="s">
        <v>170</v>
      </c>
      <c r="F5" s="213"/>
      <c r="G5" s="1836" t="s">
        <v>387</v>
      </c>
      <c r="H5" s="1837"/>
      <c r="I5" s="1837"/>
      <c r="J5" s="1837"/>
      <c r="K5" s="1837"/>
      <c r="L5" s="1837"/>
      <c r="M5" s="1837"/>
      <c r="N5" s="1838"/>
      <c r="O5" s="214" t="s">
        <v>171</v>
      </c>
      <c r="Q5" s="210"/>
      <c r="R5" s="136"/>
      <c r="S5" s="136"/>
      <c r="U5" s="136"/>
      <c r="V5" s="136"/>
      <c r="AB5" s="136"/>
      <c r="AC5" s="136"/>
      <c r="AE5" s="136"/>
      <c r="AG5" s="136"/>
      <c r="AI5" s="136"/>
      <c r="AK5" s="136"/>
      <c r="AM5" s="136"/>
      <c r="AN5" s="136"/>
      <c r="AO5" s="136"/>
      <c r="AT5" s="136"/>
      <c r="AU5" s="136"/>
      <c r="AW5" s="136"/>
      <c r="AY5" s="136"/>
      <c r="BA5" s="136"/>
      <c r="BC5" s="136"/>
      <c r="BE5" s="136"/>
    </row>
    <row r="6" spans="1:57" ht="18" customHeight="1">
      <c r="A6" s="1851"/>
      <c r="B6" s="1820"/>
      <c r="C6" s="211" t="s">
        <v>280</v>
      </c>
      <c r="D6" s="211" t="s">
        <v>184</v>
      </c>
      <c r="E6" s="215" t="s">
        <v>6</v>
      </c>
      <c r="F6" s="216" t="s">
        <v>172</v>
      </c>
      <c r="G6" s="1870" t="s">
        <v>173</v>
      </c>
      <c r="H6" s="1871"/>
      <c r="I6" s="1871"/>
      <c r="J6" s="1871"/>
      <c r="K6" s="1872"/>
      <c r="L6" s="217" t="s">
        <v>174</v>
      </c>
      <c r="M6" s="218" t="s">
        <v>175</v>
      </c>
      <c r="N6" s="219" t="s">
        <v>176</v>
      </c>
      <c r="O6" s="220" t="s">
        <v>177</v>
      </c>
      <c r="Q6" s="210"/>
      <c r="R6" s="136"/>
      <c r="S6" s="136"/>
      <c r="U6" s="136"/>
      <c r="V6" s="136"/>
      <c r="AB6" s="136"/>
      <c r="AC6" s="136"/>
      <c r="AE6" s="136"/>
      <c r="AG6" s="136"/>
      <c r="AI6" s="136"/>
      <c r="AK6" s="136"/>
      <c r="AM6" s="136"/>
      <c r="AN6" s="136"/>
      <c r="AO6" s="136"/>
      <c r="AT6" s="136"/>
      <c r="AU6" s="136"/>
      <c r="AW6" s="136"/>
      <c r="AY6" s="136"/>
      <c r="BA6" s="136"/>
      <c r="BC6" s="136"/>
      <c r="BE6" s="136"/>
    </row>
    <row r="7" spans="1:57" ht="18" customHeight="1">
      <c r="A7" s="1851"/>
      <c r="B7" s="1820"/>
      <c r="C7" s="211" t="s">
        <v>185</v>
      </c>
      <c r="D7" s="211" t="s">
        <v>178</v>
      </c>
      <c r="E7" s="221"/>
      <c r="F7" s="216" t="s">
        <v>128</v>
      </c>
      <c r="G7" s="217" t="s">
        <v>179</v>
      </c>
      <c r="H7" s="217" t="s">
        <v>219</v>
      </c>
      <c r="I7" s="218" t="s">
        <v>180</v>
      </c>
      <c r="J7" s="217" t="s">
        <v>162</v>
      </c>
      <c r="K7" s="217" t="s">
        <v>5</v>
      </c>
      <c r="L7" s="221"/>
      <c r="M7" s="221"/>
      <c r="N7" s="222"/>
      <c r="O7" s="223"/>
      <c r="Q7" s="210"/>
      <c r="R7" s="136"/>
      <c r="S7" s="136"/>
      <c r="U7" s="136"/>
      <c r="V7" s="136"/>
      <c r="AB7" s="136"/>
      <c r="AC7" s="136"/>
      <c r="AE7" s="136"/>
      <c r="AG7" s="136"/>
      <c r="AI7" s="136"/>
      <c r="AK7" s="136"/>
      <c r="AM7" s="136"/>
      <c r="AN7" s="136"/>
      <c r="AO7" s="136"/>
      <c r="AT7" s="136"/>
      <c r="AU7" s="136"/>
      <c r="AW7" s="136"/>
      <c r="AY7" s="136"/>
      <c r="BA7" s="136"/>
      <c r="BC7" s="136"/>
      <c r="BE7" s="136"/>
    </row>
    <row r="8" spans="1:57" ht="18" customHeight="1" thickBot="1">
      <c r="A8" s="1852"/>
      <c r="B8" s="1822"/>
      <c r="C8" s="215" t="s">
        <v>181</v>
      </c>
      <c r="D8" s="215" t="s">
        <v>181</v>
      </c>
      <c r="E8" s="215" t="s">
        <v>181</v>
      </c>
      <c r="F8" s="215" t="s">
        <v>182</v>
      </c>
      <c r="G8" s="224"/>
      <c r="H8" s="215" t="s">
        <v>163</v>
      </c>
      <c r="I8" s="215"/>
      <c r="J8" s="225" t="s">
        <v>161</v>
      </c>
      <c r="K8" s="225"/>
      <c r="L8" s="215"/>
      <c r="M8" s="215"/>
      <c r="N8" s="226"/>
      <c r="O8" s="214" t="s">
        <v>181</v>
      </c>
      <c r="Q8" s="210"/>
      <c r="R8" s="136"/>
      <c r="S8" s="136"/>
      <c r="U8" s="136"/>
      <c r="V8" s="136"/>
      <c r="AB8" s="136"/>
      <c r="AC8" s="136"/>
      <c r="AE8" s="136"/>
      <c r="AG8" s="136"/>
      <c r="AI8" s="136"/>
      <c r="AK8" s="136"/>
      <c r="AM8" s="136"/>
      <c r="AN8" s="136"/>
      <c r="AO8" s="136"/>
      <c r="AT8" s="136"/>
      <c r="AU8" s="136"/>
      <c r="AW8" s="136"/>
      <c r="AY8" s="136"/>
      <c r="BA8" s="136"/>
      <c r="BC8" s="136"/>
      <c r="BE8" s="136"/>
    </row>
    <row r="9" spans="1:57" ht="24.95" customHeight="1" thickBot="1">
      <c r="A9" s="1853" t="s">
        <v>371</v>
      </c>
      <c r="B9" s="1670"/>
      <c r="C9" s="1148">
        <f>SUM(C10:C12)</f>
        <v>67546.936000000002</v>
      </c>
      <c r="D9" s="1148">
        <f>SUM(D10:D12)</f>
        <v>17563.22</v>
      </c>
      <c r="E9" s="1148">
        <f>SUM(E10:E12)</f>
        <v>17116</v>
      </c>
      <c r="F9" s="1148">
        <f>ROUND(E9/D9*100,0)</f>
        <v>97</v>
      </c>
      <c r="G9" s="1149">
        <f>ROUND(G54/$E54*100,0)</f>
        <v>39</v>
      </c>
      <c r="H9" s="1148">
        <f t="shared" ref="H9:N9" si="0">ROUND(H54/$E54*100,0)</f>
        <v>2</v>
      </c>
      <c r="I9" s="1148">
        <f t="shared" si="0"/>
        <v>5</v>
      </c>
      <c r="J9" s="1148">
        <f t="shared" si="0"/>
        <v>10</v>
      </c>
      <c r="K9" s="1148">
        <f>SUM(G9:J9)</f>
        <v>56</v>
      </c>
      <c r="L9" s="1148">
        <f>ROUND(L54/$E54*100,0)</f>
        <v>38</v>
      </c>
      <c r="M9" s="1149">
        <f t="shared" si="0"/>
        <v>6</v>
      </c>
      <c r="N9" s="1150">
        <f t="shared" si="0"/>
        <v>0</v>
      </c>
      <c r="O9" s="1151">
        <f>SUM(O10:O12)</f>
        <v>448.4</v>
      </c>
      <c r="Q9" s="174"/>
      <c r="R9" s="136"/>
      <c r="S9" s="136"/>
      <c r="U9" s="136"/>
      <c r="V9" s="136"/>
      <c r="AB9" s="136"/>
      <c r="AC9" s="136"/>
      <c r="AE9" s="136"/>
      <c r="AG9" s="136"/>
      <c r="AI9" s="136"/>
      <c r="AK9" s="136"/>
      <c r="AM9" s="136"/>
      <c r="AN9" s="136"/>
      <c r="AO9" s="136"/>
      <c r="AT9" s="136"/>
      <c r="AU9" s="136"/>
      <c r="AW9" s="136"/>
      <c r="AY9" s="136"/>
      <c r="BA9" s="136"/>
      <c r="BC9" s="136"/>
      <c r="BE9" s="136"/>
    </row>
    <row r="10" spans="1:57" ht="24.95" customHeight="1">
      <c r="A10" s="1844" t="s">
        <v>154</v>
      </c>
      <c r="B10" s="1701"/>
      <c r="C10" s="1152">
        <f>SUM(C13:C15)</f>
        <v>30573.936000000002</v>
      </c>
      <c r="D10" s="1152">
        <f>SUM(D13:D15)</f>
        <v>7950.48</v>
      </c>
      <c r="E10" s="1152">
        <f>SUM(E13:E15)</f>
        <v>7840</v>
      </c>
      <c r="F10" s="1152">
        <f t="shared" ref="F10:F19" si="1">ROUND(E10/D10*100,0)</f>
        <v>99</v>
      </c>
      <c r="G10" s="1152">
        <f t="shared" ref="G10:J18" si="2">ROUND(G55/$E55*100,0)</f>
        <v>51</v>
      </c>
      <c r="H10" s="1152">
        <f t="shared" si="2"/>
        <v>2</v>
      </c>
      <c r="I10" s="1152">
        <f t="shared" si="2"/>
        <v>7</v>
      </c>
      <c r="J10" s="1152">
        <f t="shared" si="2"/>
        <v>4</v>
      </c>
      <c r="K10" s="1152">
        <f t="shared" ref="K10:K19" si="3">SUM(G10:J10)</f>
        <v>64</v>
      </c>
      <c r="L10" s="1152">
        <f>ROUND(L55/$E55*100,0)</f>
        <v>32</v>
      </c>
      <c r="M10" s="1153">
        <f t="shared" ref="L10:N13" si="4">ROUND(M55/$E55*100,0)</f>
        <v>2</v>
      </c>
      <c r="N10" s="1154">
        <f t="shared" si="4"/>
        <v>0</v>
      </c>
      <c r="O10" s="1155">
        <f>SUM(O13:O15)</f>
        <v>111</v>
      </c>
      <c r="Q10" s="174"/>
      <c r="R10" s="136"/>
      <c r="S10" s="136"/>
      <c r="U10" s="136"/>
      <c r="V10" s="136"/>
      <c r="AB10" s="136"/>
      <c r="AC10" s="136"/>
      <c r="AE10" s="136"/>
      <c r="AG10" s="136"/>
      <c r="AI10" s="136"/>
      <c r="AK10" s="136"/>
      <c r="AM10" s="136"/>
      <c r="AN10" s="136"/>
      <c r="AO10" s="136"/>
      <c r="AT10" s="136"/>
      <c r="AU10" s="136"/>
      <c r="AW10" s="136"/>
      <c r="AY10" s="136"/>
      <c r="BA10" s="136"/>
      <c r="BC10" s="136"/>
      <c r="BE10" s="136"/>
    </row>
    <row r="11" spans="1:57" ht="24.95" customHeight="1">
      <c r="A11" s="1845" t="s">
        <v>372</v>
      </c>
      <c r="B11" s="1695"/>
      <c r="C11" s="1156">
        <f>SUM(C16:C17)</f>
        <v>22537</v>
      </c>
      <c r="D11" s="1156">
        <f>SUM(D16:D17)</f>
        <v>5859.58</v>
      </c>
      <c r="E11" s="1156">
        <f>SUM(E16:E17)</f>
        <v>5579</v>
      </c>
      <c r="F11" s="1156">
        <f t="shared" si="1"/>
        <v>95</v>
      </c>
      <c r="G11" s="1156">
        <f t="shared" si="2"/>
        <v>45</v>
      </c>
      <c r="H11" s="1156">
        <f t="shared" si="2"/>
        <v>1</v>
      </c>
      <c r="I11" s="1156">
        <f t="shared" si="2"/>
        <v>4</v>
      </c>
      <c r="J11" s="1156">
        <f t="shared" si="2"/>
        <v>4</v>
      </c>
      <c r="K11" s="1156">
        <f t="shared" si="3"/>
        <v>54</v>
      </c>
      <c r="L11" s="1156">
        <f t="shared" si="4"/>
        <v>29</v>
      </c>
      <c r="M11" s="1157">
        <f t="shared" si="4"/>
        <v>16</v>
      </c>
      <c r="N11" s="1158">
        <f t="shared" si="4"/>
        <v>0</v>
      </c>
      <c r="O11" s="1159">
        <f>SUM(O16:O17)</f>
        <v>281.39999999999998</v>
      </c>
      <c r="Q11" s="174"/>
      <c r="R11" s="136"/>
      <c r="S11" s="136"/>
      <c r="U11" s="136"/>
      <c r="V11" s="136"/>
      <c r="AB11" s="136"/>
      <c r="AC11" s="136"/>
      <c r="AE11" s="136"/>
      <c r="AG11" s="136"/>
      <c r="AI11" s="136"/>
      <c r="AK11" s="136"/>
      <c r="AM11" s="136"/>
      <c r="AN11" s="136"/>
      <c r="AO11" s="136"/>
      <c r="AT11" s="136"/>
      <c r="AU11" s="136"/>
      <c r="AW11" s="136"/>
      <c r="AY11" s="136"/>
      <c r="BA11" s="136"/>
      <c r="BC11" s="136"/>
      <c r="BE11" s="136"/>
    </row>
    <row r="12" spans="1:57" ht="24.95" customHeight="1" thickBot="1">
      <c r="A12" s="1839" t="s">
        <v>155</v>
      </c>
      <c r="B12" s="1709"/>
      <c r="C12" s="1160">
        <f>SUM(C18:C19)</f>
        <v>14436</v>
      </c>
      <c r="D12" s="1160">
        <f>SUM(D18:D19)</f>
        <v>3753.16</v>
      </c>
      <c r="E12" s="1160">
        <f>SUM(E18:E19)</f>
        <v>3697</v>
      </c>
      <c r="F12" s="1160">
        <f t="shared" si="1"/>
        <v>99</v>
      </c>
      <c r="G12" s="1161">
        <f t="shared" ref="G12:G18" si="5">ROUND(G57/$E57*100,0)</f>
        <v>5</v>
      </c>
      <c r="H12" s="1160">
        <f t="shared" si="2"/>
        <v>0</v>
      </c>
      <c r="I12" s="1160">
        <f t="shared" si="2"/>
        <v>1</v>
      </c>
      <c r="J12" s="1160">
        <f t="shared" si="2"/>
        <v>30</v>
      </c>
      <c r="K12" s="1160">
        <f t="shared" si="3"/>
        <v>36</v>
      </c>
      <c r="L12" s="1160">
        <f t="shared" si="4"/>
        <v>63</v>
      </c>
      <c r="M12" s="1161">
        <f t="shared" si="4"/>
        <v>1</v>
      </c>
      <c r="N12" s="1162">
        <f t="shared" si="4"/>
        <v>0</v>
      </c>
      <c r="O12" s="1163">
        <f>SUM(O18:O19)</f>
        <v>56</v>
      </c>
      <c r="Q12" s="174"/>
      <c r="R12" s="136"/>
      <c r="S12" s="136"/>
      <c r="U12" s="136"/>
      <c r="V12" s="136"/>
      <c r="AB12" s="136"/>
      <c r="AC12" s="136"/>
      <c r="AE12" s="136"/>
      <c r="AG12" s="136"/>
      <c r="AI12" s="136"/>
      <c r="AK12" s="136"/>
      <c r="AM12" s="136"/>
      <c r="AN12" s="136"/>
      <c r="AO12" s="136"/>
      <c r="AT12" s="136"/>
      <c r="AU12" s="136"/>
      <c r="AW12" s="136"/>
      <c r="AY12" s="136"/>
      <c r="BA12" s="136"/>
      <c r="BC12" s="136"/>
      <c r="BE12" s="136"/>
    </row>
    <row r="13" spans="1:57" ht="24.95" customHeight="1">
      <c r="A13" s="1854" t="s">
        <v>156</v>
      </c>
      <c r="B13" s="185" t="s">
        <v>373</v>
      </c>
      <c r="C13" s="1164">
        <f>SUM(C20:C22)</f>
        <v>6552.9359999999997</v>
      </c>
      <c r="D13" s="1165">
        <f>SUM(D20:D22)</f>
        <v>1703.8600000000001</v>
      </c>
      <c r="E13" s="1165">
        <f>SUM(E20:E22)</f>
        <v>1593</v>
      </c>
      <c r="F13" s="1165">
        <f t="shared" si="1"/>
        <v>93</v>
      </c>
      <c r="G13" s="1165">
        <f t="shared" si="5"/>
        <v>34</v>
      </c>
      <c r="H13" s="1165">
        <f>ROUND(H58/$E58*100,0)</f>
        <v>4</v>
      </c>
      <c r="I13" s="1165">
        <f>ROUND(I58/$E58*100,0)</f>
        <v>11</v>
      </c>
      <c r="J13" s="1165">
        <f>ROUND(J58/$E58*100,0)</f>
        <v>0</v>
      </c>
      <c r="K13" s="1165">
        <f t="shared" si="3"/>
        <v>49</v>
      </c>
      <c r="L13" s="1165">
        <f t="shared" si="4"/>
        <v>51</v>
      </c>
      <c r="M13" s="1165">
        <f t="shared" si="4"/>
        <v>0</v>
      </c>
      <c r="N13" s="1165">
        <f t="shared" si="4"/>
        <v>0</v>
      </c>
      <c r="O13" s="1166">
        <f>SUM(O20:O22)</f>
        <v>111</v>
      </c>
      <c r="Q13" s="174"/>
      <c r="R13" s="136"/>
      <c r="S13" s="136"/>
      <c r="U13" s="136"/>
      <c r="V13" s="136"/>
      <c r="AB13" s="136"/>
      <c r="AC13" s="136"/>
      <c r="AE13" s="136"/>
      <c r="AG13" s="136"/>
      <c r="AI13" s="136"/>
      <c r="AK13" s="136"/>
      <c r="AM13" s="136"/>
      <c r="AN13" s="136"/>
      <c r="AO13" s="136"/>
      <c r="AT13" s="136"/>
      <c r="AU13" s="136"/>
      <c r="AW13" s="136"/>
      <c r="AY13" s="136"/>
      <c r="BA13" s="136"/>
      <c r="BC13" s="136"/>
      <c r="BE13" s="136"/>
    </row>
    <row r="14" spans="1:57" ht="24.95" customHeight="1">
      <c r="A14" s="1855"/>
      <c r="B14" s="201" t="s">
        <v>374</v>
      </c>
      <c r="C14" s="1156">
        <f>SUM(C23:C25)</f>
        <v>15191</v>
      </c>
      <c r="D14" s="1156">
        <f>SUM(D23:D25)</f>
        <v>3950.62</v>
      </c>
      <c r="E14" s="1156">
        <f>SUM(E23:E25)</f>
        <v>3951</v>
      </c>
      <c r="F14" s="1156">
        <f t="shared" si="1"/>
        <v>100</v>
      </c>
      <c r="G14" s="1157">
        <f t="shared" si="5"/>
        <v>51</v>
      </c>
      <c r="H14" s="1156">
        <f t="shared" si="2"/>
        <v>2</v>
      </c>
      <c r="I14" s="1156">
        <f t="shared" si="2"/>
        <v>5</v>
      </c>
      <c r="J14" s="1156">
        <f>ROUND(J59/$E59*100,0)</f>
        <v>3</v>
      </c>
      <c r="K14" s="1156">
        <f t="shared" si="3"/>
        <v>61</v>
      </c>
      <c r="L14" s="1156">
        <f t="shared" ref="L14:N19" si="6">ROUND(L59/$E59*100,0)</f>
        <v>36</v>
      </c>
      <c r="M14" s="1157">
        <f t="shared" si="6"/>
        <v>2</v>
      </c>
      <c r="N14" s="1157">
        <f t="shared" si="6"/>
        <v>1</v>
      </c>
      <c r="O14" s="1159">
        <f>SUM(O23:O25)</f>
        <v>0</v>
      </c>
      <c r="Q14" s="174"/>
      <c r="R14" s="136"/>
      <c r="S14" s="136"/>
      <c r="U14" s="136"/>
      <c r="V14" s="136"/>
      <c r="AB14" s="136"/>
      <c r="AC14" s="136"/>
      <c r="AE14" s="136"/>
      <c r="AG14" s="136"/>
      <c r="AI14" s="136"/>
      <c r="AK14" s="136"/>
      <c r="AM14" s="136"/>
      <c r="AN14" s="136"/>
      <c r="AO14" s="136"/>
      <c r="AT14" s="136"/>
      <c r="AU14" s="136"/>
      <c r="AW14" s="136"/>
      <c r="AY14" s="136"/>
      <c r="BA14" s="136"/>
      <c r="BC14" s="136"/>
      <c r="BE14" s="136"/>
    </row>
    <row r="15" spans="1:57" ht="24.95" customHeight="1">
      <c r="A15" s="1855"/>
      <c r="B15" s="201" t="s">
        <v>375</v>
      </c>
      <c r="C15" s="1156">
        <f>SUM(C26)</f>
        <v>8830</v>
      </c>
      <c r="D15" s="1156">
        <f>SUM(D26)</f>
        <v>2296</v>
      </c>
      <c r="E15" s="1156">
        <f>SUM(E26)</f>
        <v>2296</v>
      </c>
      <c r="F15" s="1156">
        <f t="shared" si="1"/>
        <v>100</v>
      </c>
      <c r="G15" s="1157">
        <f t="shared" si="5"/>
        <v>65</v>
      </c>
      <c r="H15" s="1156">
        <f>ROUND(H60/$E60*100,0)</f>
        <v>2</v>
      </c>
      <c r="I15" s="1156">
        <f t="shared" si="2"/>
        <v>7</v>
      </c>
      <c r="J15" s="1156">
        <f>ROUND(J60/$E60*100,0)</f>
        <v>9</v>
      </c>
      <c r="K15" s="1156">
        <f t="shared" si="3"/>
        <v>83</v>
      </c>
      <c r="L15" s="1156">
        <f t="shared" si="6"/>
        <v>14</v>
      </c>
      <c r="M15" s="1157">
        <f t="shared" si="6"/>
        <v>3</v>
      </c>
      <c r="N15" s="1158">
        <f t="shared" si="6"/>
        <v>0</v>
      </c>
      <c r="O15" s="1159">
        <f>SUM(O26)</f>
        <v>0</v>
      </c>
      <c r="Q15" s="174"/>
      <c r="R15" s="136"/>
      <c r="S15" s="136"/>
      <c r="U15" s="136"/>
      <c r="V15" s="136"/>
      <c r="AB15" s="136"/>
      <c r="AC15" s="136"/>
      <c r="AE15" s="136"/>
      <c r="AG15" s="136"/>
      <c r="AI15" s="136"/>
      <c r="AK15" s="136"/>
      <c r="AM15" s="136"/>
      <c r="AN15" s="136"/>
      <c r="AO15" s="136"/>
      <c r="AT15" s="136"/>
      <c r="AU15" s="136"/>
      <c r="AW15" s="136"/>
      <c r="AY15" s="136"/>
      <c r="BA15" s="136"/>
      <c r="BC15" s="136"/>
      <c r="BE15" s="136"/>
    </row>
    <row r="16" spans="1:57" ht="24.95" customHeight="1">
      <c r="A16" s="1855"/>
      <c r="B16" s="201" t="s">
        <v>372</v>
      </c>
      <c r="C16" s="1156">
        <f>SUM(C27:C29)</f>
        <v>21278</v>
      </c>
      <c r="D16" s="1156">
        <f>SUM(D27:D29)</f>
        <v>5532.58</v>
      </c>
      <c r="E16" s="1156">
        <f>SUM(E27:E29)</f>
        <v>5252</v>
      </c>
      <c r="F16" s="1156">
        <f t="shared" si="1"/>
        <v>95</v>
      </c>
      <c r="G16" s="1157">
        <f t="shared" si="5"/>
        <v>44</v>
      </c>
      <c r="H16" s="1156">
        <f>ROUND(H61/$E61*100,0)</f>
        <v>1</v>
      </c>
      <c r="I16" s="1156">
        <f t="shared" si="2"/>
        <v>3</v>
      </c>
      <c r="J16" s="1156">
        <f t="shared" si="2"/>
        <v>5</v>
      </c>
      <c r="K16" s="1156">
        <f t="shared" si="3"/>
        <v>53</v>
      </c>
      <c r="L16" s="1156">
        <f t="shared" si="6"/>
        <v>31</v>
      </c>
      <c r="M16" s="1157">
        <f t="shared" si="6"/>
        <v>17</v>
      </c>
      <c r="N16" s="1158">
        <f t="shared" si="6"/>
        <v>0</v>
      </c>
      <c r="O16" s="1159">
        <f>SUM(O27:O29)</f>
        <v>281.39999999999998</v>
      </c>
      <c r="Q16" s="174"/>
      <c r="R16" s="136"/>
      <c r="S16" s="136"/>
      <c r="U16" s="136"/>
      <c r="V16" s="136"/>
      <c r="AB16" s="136"/>
      <c r="AC16" s="136"/>
      <c r="AE16" s="136"/>
      <c r="AG16" s="136"/>
      <c r="AI16" s="136"/>
      <c r="AK16" s="136"/>
      <c r="AM16" s="136"/>
      <c r="AN16" s="136"/>
      <c r="AO16" s="136"/>
      <c r="AT16" s="136"/>
      <c r="AU16" s="136"/>
      <c r="AW16" s="136"/>
      <c r="AY16" s="136"/>
      <c r="BA16" s="136"/>
      <c r="BC16" s="136"/>
      <c r="BE16" s="136"/>
    </row>
    <row r="17" spans="1:57" ht="24.95" customHeight="1">
      <c r="A17" s="1855"/>
      <c r="B17" s="201" t="s">
        <v>157</v>
      </c>
      <c r="C17" s="1156">
        <f>SUM(C30)</f>
        <v>1259</v>
      </c>
      <c r="D17" s="1156">
        <f>SUM(D30)</f>
        <v>327</v>
      </c>
      <c r="E17" s="1156">
        <f>SUM(E30)</f>
        <v>327</v>
      </c>
      <c r="F17" s="1156">
        <f t="shared" si="1"/>
        <v>100</v>
      </c>
      <c r="G17" s="1157">
        <f t="shared" si="5"/>
        <v>57</v>
      </c>
      <c r="H17" s="1156">
        <f>ROUND(H62/$E62*100,0)</f>
        <v>1</v>
      </c>
      <c r="I17" s="1156">
        <f t="shared" si="2"/>
        <v>28</v>
      </c>
      <c r="J17" s="1156">
        <f>ROUND(J62/$E62*100,0)</f>
        <v>0</v>
      </c>
      <c r="K17" s="1156">
        <f t="shared" si="3"/>
        <v>86</v>
      </c>
      <c r="L17" s="1156">
        <f t="shared" si="6"/>
        <v>1</v>
      </c>
      <c r="M17" s="1157">
        <f t="shared" si="6"/>
        <v>13</v>
      </c>
      <c r="N17" s="1158">
        <f t="shared" si="6"/>
        <v>0</v>
      </c>
      <c r="O17" s="1159">
        <f>O30</f>
        <v>0</v>
      </c>
      <c r="Q17" s="174"/>
      <c r="R17" s="136"/>
      <c r="S17" s="136"/>
      <c r="U17" s="136"/>
      <c r="V17" s="136"/>
      <c r="AB17" s="136"/>
      <c r="AC17" s="136"/>
      <c r="AE17" s="136"/>
      <c r="AG17" s="136"/>
      <c r="AI17" s="136"/>
      <c r="AK17" s="136"/>
      <c r="AM17" s="136"/>
      <c r="AN17" s="136"/>
      <c r="AO17" s="136"/>
      <c r="AT17" s="136"/>
      <c r="AU17" s="136"/>
      <c r="AW17" s="136"/>
      <c r="AY17" s="136"/>
      <c r="BA17" s="136"/>
      <c r="BC17" s="136"/>
      <c r="BE17" s="136"/>
    </row>
    <row r="18" spans="1:57" ht="24.95" customHeight="1">
      <c r="A18" s="1855"/>
      <c r="B18" s="201" t="s">
        <v>376</v>
      </c>
      <c r="C18" s="1156">
        <f>SUM(C31:C32)</f>
        <v>10092</v>
      </c>
      <c r="D18" s="1156">
        <f>SUM(D31:D32)</f>
        <v>2624.16</v>
      </c>
      <c r="E18" s="1156">
        <f>SUM(E31:E32)</f>
        <v>2568</v>
      </c>
      <c r="F18" s="1156">
        <f t="shared" si="1"/>
        <v>98</v>
      </c>
      <c r="G18" s="1157">
        <f t="shared" si="5"/>
        <v>0</v>
      </c>
      <c r="H18" s="1156">
        <f t="shared" ref="G18:J19" si="7">ROUND(H63/$E63*100,0)</f>
        <v>0</v>
      </c>
      <c r="I18" s="1156">
        <f t="shared" si="2"/>
        <v>0</v>
      </c>
      <c r="J18" s="1156">
        <f>ROUND(J63/$E63*100,0)</f>
        <v>42</v>
      </c>
      <c r="K18" s="1156">
        <f t="shared" si="3"/>
        <v>42</v>
      </c>
      <c r="L18" s="1156">
        <f t="shared" si="6"/>
        <v>58</v>
      </c>
      <c r="M18" s="1157">
        <f>ROUND(M63/$E63*100,0)</f>
        <v>0</v>
      </c>
      <c r="N18" s="1158">
        <f>ROUND(N63/$E63*100,0)</f>
        <v>0</v>
      </c>
      <c r="O18" s="1159">
        <f>SUM(O31:O32)</f>
        <v>56</v>
      </c>
      <c r="Q18" s="174"/>
      <c r="R18" s="136"/>
      <c r="S18" s="136"/>
      <c r="U18" s="136"/>
      <c r="V18" s="136"/>
      <c r="AB18" s="136"/>
      <c r="AC18" s="136"/>
      <c r="AE18" s="136"/>
      <c r="AG18" s="136"/>
      <c r="AI18" s="136"/>
      <c r="AK18" s="136"/>
      <c r="AM18" s="136"/>
      <c r="AN18" s="136"/>
      <c r="AO18" s="136"/>
      <c r="AT18" s="136"/>
      <c r="AU18" s="136"/>
      <c r="AW18" s="136"/>
      <c r="AY18" s="136"/>
      <c r="BA18" s="136"/>
      <c r="BC18" s="136"/>
      <c r="BE18" s="136"/>
    </row>
    <row r="19" spans="1:57" ht="24.95" customHeight="1" thickBot="1">
      <c r="A19" s="1856"/>
      <c r="B19" s="236" t="s">
        <v>370</v>
      </c>
      <c r="C19" s="1160">
        <f>SUM(C33)</f>
        <v>4344</v>
      </c>
      <c r="D19" s="1160">
        <f>SUM(D33)</f>
        <v>1129</v>
      </c>
      <c r="E19" s="1160">
        <f>SUM(E33)</f>
        <v>1129</v>
      </c>
      <c r="F19" s="1160">
        <f t="shared" si="1"/>
        <v>100</v>
      </c>
      <c r="G19" s="1161">
        <f t="shared" si="7"/>
        <v>17</v>
      </c>
      <c r="H19" s="1160">
        <f>ROUND(H64/$E64*100,0)</f>
        <v>1</v>
      </c>
      <c r="I19" s="1160">
        <f t="shared" si="7"/>
        <v>2</v>
      </c>
      <c r="J19" s="1160">
        <f t="shared" si="7"/>
        <v>3</v>
      </c>
      <c r="K19" s="1160">
        <f t="shared" si="3"/>
        <v>23</v>
      </c>
      <c r="L19" s="1160">
        <f t="shared" si="6"/>
        <v>75</v>
      </c>
      <c r="M19" s="1161">
        <f>ROUND(M64/$E64*100,0)</f>
        <v>2</v>
      </c>
      <c r="N19" s="1162">
        <f>ROUND(N64/$E64*100,0)</f>
        <v>0</v>
      </c>
      <c r="O19" s="1163">
        <f>SUM(O33)</f>
        <v>0</v>
      </c>
      <c r="Q19" s="174"/>
      <c r="R19" s="136"/>
      <c r="S19" s="136"/>
      <c r="U19" s="136"/>
      <c r="V19" s="136"/>
      <c r="AB19" s="136"/>
      <c r="AC19" s="136"/>
      <c r="AE19" s="136"/>
      <c r="AG19" s="136"/>
      <c r="AI19" s="136"/>
      <c r="AK19" s="136"/>
      <c r="AM19" s="136"/>
      <c r="AN19" s="136"/>
      <c r="AO19" s="136"/>
      <c r="AT19" s="136"/>
      <c r="AU19" s="136"/>
      <c r="AW19" s="136"/>
      <c r="AY19" s="136"/>
      <c r="BA19" s="136"/>
      <c r="BC19" s="136"/>
      <c r="BE19" s="136"/>
    </row>
    <row r="20" spans="1:57" ht="24.95" customHeight="1">
      <c r="A20" s="1846" t="s">
        <v>382</v>
      </c>
      <c r="B20" s="237" t="s">
        <v>377</v>
      </c>
      <c r="C20" s="1167">
        <v>1092</v>
      </c>
      <c r="D20" s="1168">
        <v>284</v>
      </c>
      <c r="E20" s="1168">
        <v>240</v>
      </c>
      <c r="F20" s="1168">
        <v>85</v>
      </c>
      <c r="G20" s="1168">
        <v>50</v>
      </c>
      <c r="H20" s="1168"/>
      <c r="I20" s="1168">
        <v>7</v>
      </c>
      <c r="J20" s="1168"/>
      <c r="K20" s="1168">
        <v>57</v>
      </c>
      <c r="L20" s="1168">
        <v>43</v>
      </c>
      <c r="M20" s="1168"/>
      <c r="N20" s="1168"/>
      <c r="O20" s="1169">
        <v>44</v>
      </c>
      <c r="Q20" s="174"/>
      <c r="R20" s="136"/>
      <c r="S20" s="136"/>
      <c r="U20" s="136"/>
      <c r="V20" s="136"/>
      <c r="AB20" s="136"/>
      <c r="AC20" s="136"/>
      <c r="AE20" s="136"/>
      <c r="AG20" s="136"/>
      <c r="AI20" s="136"/>
      <c r="AK20" s="136"/>
      <c r="AM20" s="136"/>
      <c r="AN20" s="136"/>
      <c r="AO20" s="136"/>
      <c r="AT20" s="136"/>
      <c r="AU20" s="136"/>
      <c r="AW20" s="136"/>
      <c r="AY20" s="136"/>
      <c r="BA20" s="136"/>
      <c r="BC20" s="136"/>
      <c r="BE20" s="136"/>
    </row>
    <row r="21" spans="1:57" ht="24.95" customHeight="1">
      <c r="A21" s="1847"/>
      <c r="B21" s="183" t="s">
        <v>378</v>
      </c>
      <c r="C21" s="1144">
        <v>3210.9360000000001</v>
      </c>
      <c r="D21" s="1145">
        <v>834.86</v>
      </c>
      <c r="E21" s="1145">
        <v>768</v>
      </c>
      <c r="F21" s="1145">
        <v>92</v>
      </c>
      <c r="G21" s="1145">
        <v>35</v>
      </c>
      <c r="H21" s="1145">
        <v>4</v>
      </c>
      <c r="I21" s="1145">
        <v>14</v>
      </c>
      <c r="J21" s="1145">
        <v>0</v>
      </c>
      <c r="K21" s="1145">
        <v>53</v>
      </c>
      <c r="L21" s="1145">
        <v>46</v>
      </c>
      <c r="M21" s="1145">
        <v>1</v>
      </c>
      <c r="N21" s="1145">
        <v>0</v>
      </c>
      <c r="O21" s="1146">
        <v>67</v>
      </c>
      <c r="Q21" s="174"/>
      <c r="R21" s="136"/>
      <c r="S21" s="136"/>
      <c r="U21" s="136"/>
      <c r="V21" s="136"/>
      <c r="AB21" s="136"/>
      <c r="AC21" s="136"/>
      <c r="AE21" s="136"/>
      <c r="AG21" s="136"/>
      <c r="AI21" s="136"/>
      <c r="AK21" s="136"/>
      <c r="AM21" s="136"/>
      <c r="AN21" s="136"/>
      <c r="AO21" s="136"/>
      <c r="AT21" s="136"/>
      <c r="AU21" s="136"/>
      <c r="AW21" s="136"/>
      <c r="AY21" s="136"/>
      <c r="BA21" s="136"/>
      <c r="BC21" s="136"/>
      <c r="BE21" s="136"/>
    </row>
    <row r="22" spans="1:57" ht="24.95" customHeight="1">
      <c r="A22" s="1847"/>
      <c r="B22" s="183" t="s">
        <v>379</v>
      </c>
      <c r="C22" s="1144">
        <v>2250</v>
      </c>
      <c r="D22" s="1145">
        <v>585</v>
      </c>
      <c r="E22" s="1145">
        <v>585</v>
      </c>
      <c r="F22" s="1145">
        <v>100</v>
      </c>
      <c r="G22" s="1145">
        <v>25</v>
      </c>
      <c r="H22" s="1145">
        <v>5</v>
      </c>
      <c r="I22" s="1145">
        <v>10</v>
      </c>
      <c r="J22" s="1145">
        <v>0</v>
      </c>
      <c r="K22" s="1145">
        <v>40</v>
      </c>
      <c r="L22" s="1145">
        <v>60</v>
      </c>
      <c r="M22" s="1145">
        <v>0</v>
      </c>
      <c r="N22" s="1145">
        <v>0</v>
      </c>
      <c r="O22" s="1146">
        <v>0</v>
      </c>
      <c r="Q22" s="174"/>
      <c r="R22" s="136"/>
      <c r="S22" s="136"/>
      <c r="U22" s="136"/>
      <c r="V22" s="136"/>
      <c r="AB22" s="136"/>
      <c r="AC22" s="136"/>
      <c r="AE22" s="136"/>
      <c r="AG22" s="136"/>
      <c r="AI22" s="136"/>
      <c r="AK22" s="136"/>
      <c r="AM22" s="136"/>
      <c r="AN22" s="136"/>
      <c r="AO22" s="136"/>
      <c r="AT22" s="136"/>
      <c r="AU22" s="136"/>
      <c r="AW22" s="136"/>
      <c r="AY22" s="136"/>
      <c r="BA22" s="136"/>
      <c r="BC22" s="136"/>
      <c r="BE22" s="136"/>
    </row>
    <row r="23" spans="1:57" ht="24.95" customHeight="1">
      <c r="A23" s="1847"/>
      <c r="B23" s="183" t="s">
        <v>374</v>
      </c>
      <c r="C23" s="1170">
        <v>7140</v>
      </c>
      <c r="D23" s="1145">
        <v>1857</v>
      </c>
      <c r="E23" s="1145">
        <v>1857</v>
      </c>
      <c r="F23" s="1145">
        <v>100</v>
      </c>
      <c r="G23" s="1145">
        <v>50</v>
      </c>
      <c r="H23" s="1145">
        <v>3</v>
      </c>
      <c r="I23" s="1145">
        <v>6</v>
      </c>
      <c r="J23" s="1145">
        <v>4</v>
      </c>
      <c r="K23" s="1145">
        <v>63</v>
      </c>
      <c r="L23" s="1145">
        <v>33</v>
      </c>
      <c r="M23" s="1145">
        <v>2</v>
      </c>
      <c r="N23" s="1145">
        <v>2</v>
      </c>
      <c r="O23" s="1146">
        <v>0</v>
      </c>
      <c r="Q23" s="174"/>
      <c r="R23" s="136"/>
      <c r="S23" s="136"/>
      <c r="U23" s="136"/>
      <c r="V23" s="136"/>
      <c r="AB23" s="136"/>
      <c r="AC23" s="136"/>
      <c r="AE23" s="136"/>
      <c r="AG23" s="136"/>
      <c r="AI23" s="136"/>
      <c r="AK23" s="136"/>
      <c r="AM23" s="136"/>
      <c r="AN23" s="136"/>
      <c r="AO23" s="136"/>
      <c r="AT23" s="136"/>
      <c r="AU23" s="136"/>
      <c r="AW23" s="136"/>
      <c r="AY23" s="136"/>
      <c r="BA23" s="136"/>
      <c r="BC23" s="136"/>
      <c r="BE23" s="136"/>
    </row>
    <row r="24" spans="1:57" ht="24.95" customHeight="1">
      <c r="A24" s="1847"/>
      <c r="B24" s="183" t="s">
        <v>380</v>
      </c>
      <c r="C24" s="1144">
        <v>1164</v>
      </c>
      <c r="D24" s="1145">
        <v>303</v>
      </c>
      <c r="E24" s="1145">
        <v>303</v>
      </c>
      <c r="F24" s="1145">
        <v>100</v>
      </c>
      <c r="G24" s="1145">
        <v>45</v>
      </c>
      <c r="H24" s="1145">
        <v>3</v>
      </c>
      <c r="I24" s="1145">
        <v>1</v>
      </c>
      <c r="J24" s="1145">
        <v>4</v>
      </c>
      <c r="K24" s="1145">
        <v>53</v>
      </c>
      <c r="L24" s="1145">
        <v>47</v>
      </c>
      <c r="M24" s="1145">
        <v>0</v>
      </c>
      <c r="N24" s="1145">
        <v>0</v>
      </c>
      <c r="O24" s="1146">
        <v>0</v>
      </c>
      <c r="Q24" s="174"/>
      <c r="R24" s="136"/>
      <c r="S24" s="136"/>
      <c r="U24" s="136"/>
      <c r="V24" s="136"/>
      <c r="AB24" s="136"/>
      <c r="AC24" s="136"/>
      <c r="AE24" s="136"/>
      <c r="AG24" s="136"/>
      <c r="AI24" s="136"/>
      <c r="AK24" s="136"/>
      <c r="AM24" s="136"/>
      <c r="AN24" s="136"/>
      <c r="AO24" s="136"/>
      <c r="AT24" s="136"/>
      <c r="AU24" s="136"/>
      <c r="AW24" s="136"/>
      <c r="AY24" s="136"/>
      <c r="BA24" s="136"/>
      <c r="BC24" s="136"/>
      <c r="BE24" s="136"/>
    </row>
    <row r="25" spans="1:57" ht="24.95" customHeight="1">
      <c r="A25" s="1847"/>
      <c r="B25" s="183" t="s">
        <v>158</v>
      </c>
      <c r="C25" s="1171">
        <v>6887</v>
      </c>
      <c r="D25" s="1172">
        <v>1790.6200000000001</v>
      </c>
      <c r="E25" s="1172">
        <v>1791</v>
      </c>
      <c r="F25" s="1172">
        <v>100</v>
      </c>
      <c r="G25" s="1172">
        <v>52</v>
      </c>
      <c r="H25" s="1172">
        <v>1</v>
      </c>
      <c r="I25" s="1172">
        <v>5</v>
      </c>
      <c r="J25" s="1172">
        <v>2</v>
      </c>
      <c r="K25" s="1172">
        <v>60</v>
      </c>
      <c r="L25" s="1172">
        <v>37</v>
      </c>
      <c r="M25" s="1172">
        <v>3</v>
      </c>
      <c r="N25" s="1172">
        <v>0</v>
      </c>
      <c r="O25" s="1173">
        <v>0</v>
      </c>
      <c r="Q25" s="174"/>
      <c r="R25" s="136"/>
      <c r="S25" s="136"/>
      <c r="U25" s="136"/>
      <c r="V25" s="136"/>
      <c r="AB25" s="136"/>
      <c r="AC25" s="136"/>
      <c r="AE25" s="136"/>
      <c r="AG25" s="136"/>
      <c r="AI25" s="136"/>
      <c r="AK25" s="136"/>
      <c r="AM25" s="136"/>
      <c r="AN25" s="136"/>
      <c r="AO25" s="136"/>
      <c r="AT25" s="136"/>
      <c r="AU25" s="136"/>
      <c r="AW25" s="136"/>
      <c r="AY25" s="136"/>
      <c r="BA25" s="136"/>
      <c r="BC25" s="136"/>
      <c r="BE25" s="136"/>
    </row>
    <row r="26" spans="1:57" ht="24.95" customHeight="1">
      <c r="A26" s="1847"/>
      <c r="B26" s="183" t="s">
        <v>375</v>
      </c>
      <c r="C26" s="1174">
        <v>8830</v>
      </c>
      <c r="D26" s="1145">
        <v>2296</v>
      </c>
      <c r="E26" s="1145">
        <v>2296</v>
      </c>
      <c r="F26" s="1145">
        <v>100</v>
      </c>
      <c r="G26" s="1145">
        <v>65</v>
      </c>
      <c r="H26" s="1145">
        <v>2</v>
      </c>
      <c r="I26" s="1145">
        <v>7</v>
      </c>
      <c r="J26" s="1145">
        <v>9</v>
      </c>
      <c r="K26" s="1145">
        <v>83</v>
      </c>
      <c r="L26" s="1145">
        <v>14</v>
      </c>
      <c r="M26" s="1145">
        <v>3</v>
      </c>
      <c r="N26" s="1145">
        <v>0</v>
      </c>
      <c r="O26" s="1146">
        <v>0</v>
      </c>
      <c r="Q26" s="174"/>
      <c r="R26" s="136"/>
      <c r="S26" s="136"/>
      <c r="U26" s="136"/>
      <c r="V26" s="136"/>
      <c r="AB26" s="136"/>
      <c r="AC26" s="136"/>
      <c r="AE26" s="136"/>
      <c r="AG26" s="136"/>
      <c r="AI26" s="136"/>
      <c r="AK26" s="136"/>
      <c r="AM26" s="136"/>
      <c r="AN26" s="136"/>
      <c r="AO26" s="136"/>
      <c r="AT26" s="136"/>
      <c r="AU26" s="136"/>
      <c r="AW26" s="136"/>
      <c r="AY26" s="136"/>
      <c r="BA26" s="136"/>
      <c r="BC26" s="136"/>
      <c r="BE26" s="136"/>
    </row>
    <row r="27" spans="1:57" ht="24.95" customHeight="1">
      <c r="A27" s="1847"/>
      <c r="B27" s="183" t="s">
        <v>372</v>
      </c>
      <c r="C27" s="1175">
        <v>6927</v>
      </c>
      <c r="D27" s="1176">
        <v>1801</v>
      </c>
      <c r="E27" s="1176">
        <v>1801</v>
      </c>
      <c r="F27" s="1176">
        <v>100</v>
      </c>
      <c r="G27" s="1176">
        <v>55</v>
      </c>
      <c r="H27" s="1176"/>
      <c r="I27" s="1176"/>
      <c r="J27" s="1176">
        <v>10</v>
      </c>
      <c r="K27" s="1176">
        <v>65</v>
      </c>
      <c r="L27" s="1176">
        <v>35</v>
      </c>
      <c r="M27" s="1176"/>
      <c r="N27" s="1176"/>
      <c r="O27" s="1177"/>
      <c r="Q27" s="174"/>
      <c r="R27" s="136"/>
      <c r="S27" s="136"/>
      <c r="U27" s="136"/>
      <c r="V27" s="136"/>
      <c r="AB27" s="136"/>
      <c r="AC27" s="136"/>
      <c r="AE27" s="136"/>
      <c r="AG27" s="136"/>
      <c r="AI27" s="136"/>
      <c r="AK27" s="136"/>
      <c r="AM27" s="136"/>
      <c r="AN27" s="136"/>
      <c r="AO27" s="136"/>
      <c r="AT27" s="136"/>
      <c r="AU27" s="136"/>
      <c r="AW27" s="136"/>
      <c r="AY27" s="136"/>
      <c r="BA27" s="136"/>
      <c r="BC27" s="136"/>
      <c r="BE27" s="136"/>
    </row>
    <row r="28" spans="1:57" ht="24.95" customHeight="1">
      <c r="A28" s="1847"/>
      <c r="B28" s="183" t="s">
        <v>159</v>
      </c>
      <c r="C28" s="1174">
        <v>4568</v>
      </c>
      <c r="D28" s="1145">
        <v>1188</v>
      </c>
      <c r="E28" s="1145">
        <v>1188</v>
      </c>
      <c r="F28" s="1145">
        <v>100</v>
      </c>
      <c r="G28" s="1145">
        <v>10</v>
      </c>
      <c r="H28" s="1145">
        <v>2</v>
      </c>
      <c r="I28" s="1145">
        <v>2</v>
      </c>
      <c r="J28" s="1145">
        <v>2</v>
      </c>
      <c r="K28" s="1145">
        <v>16</v>
      </c>
      <c r="L28" s="1145">
        <v>83</v>
      </c>
      <c r="M28" s="1145">
        <v>1</v>
      </c>
      <c r="N28" s="1145"/>
      <c r="O28" s="1146"/>
      <c r="Q28" s="174"/>
      <c r="R28" s="136"/>
      <c r="S28" s="136"/>
      <c r="U28" s="136"/>
      <c r="V28" s="136"/>
      <c r="AB28" s="136"/>
      <c r="AC28" s="136"/>
      <c r="AE28" s="136"/>
      <c r="AG28" s="136"/>
      <c r="AI28" s="136"/>
      <c r="AK28" s="136"/>
      <c r="AM28" s="136"/>
      <c r="AN28" s="136"/>
      <c r="AO28" s="136"/>
      <c r="AT28" s="136"/>
      <c r="AU28" s="136"/>
      <c r="AW28" s="136"/>
      <c r="AY28" s="136"/>
      <c r="BA28" s="136"/>
      <c r="BC28" s="136"/>
      <c r="BE28" s="136"/>
    </row>
    <row r="29" spans="1:57" ht="24.95" customHeight="1">
      <c r="A29" s="1847"/>
      <c r="B29" s="183" t="s">
        <v>160</v>
      </c>
      <c r="C29" s="1174">
        <v>9783</v>
      </c>
      <c r="D29" s="1145">
        <v>2543.58</v>
      </c>
      <c r="E29" s="1145">
        <v>2263</v>
      </c>
      <c r="F29" s="1145">
        <v>89</v>
      </c>
      <c r="G29" s="1145">
        <v>53</v>
      </c>
      <c r="H29" s="1145">
        <v>2</v>
      </c>
      <c r="I29" s="1145">
        <v>5</v>
      </c>
      <c r="J29" s="1145">
        <v>2</v>
      </c>
      <c r="K29" s="1145">
        <v>62</v>
      </c>
      <c r="L29" s="1145">
        <v>0</v>
      </c>
      <c r="M29" s="1145">
        <v>38</v>
      </c>
      <c r="N29" s="1145">
        <v>0</v>
      </c>
      <c r="O29" s="1146">
        <v>281.39999999999998</v>
      </c>
      <c r="P29" s="207"/>
      <c r="Q29" s="174"/>
      <c r="R29" s="207"/>
      <c r="S29" s="137"/>
      <c r="T29" s="207"/>
      <c r="U29" s="136"/>
      <c r="V29" s="136"/>
      <c r="AB29" s="136"/>
      <c r="AC29" s="136"/>
      <c r="AE29" s="136"/>
      <c r="AG29" s="136"/>
      <c r="AI29" s="136"/>
      <c r="AK29" s="136"/>
      <c r="AM29" s="136"/>
      <c r="AN29" s="136"/>
      <c r="AO29" s="136"/>
      <c r="AT29" s="136"/>
      <c r="AU29" s="136"/>
      <c r="AW29" s="136"/>
      <c r="AY29" s="136"/>
      <c r="BA29" s="136"/>
      <c r="BC29" s="136"/>
      <c r="BE29" s="136"/>
    </row>
    <row r="30" spans="1:57" ht="24.95" customHeight="1">
      <c r="A30" s="1847"/>
      <c r="B30" s="183" t="s">
        <v>157</v>
      </c>
      <c r="C30" s="1174">
        <v>1259</v>
      </c>
      <c r="D30" s="1145">
        <v>327</v>
      </c>
      <c r="E30" s="1145">
        <v>327</v>
      </c>
      <c r="F30" s="1145">
        <v>100</v>
      </c>
      <c r="G30" s="1145">
        <v>57</v>
      </c>
      <c r="H30" s="1145">
        <v>1</v>
      </c>
      <c r="I30" s="1145">
        <v>28</v>
      </c>
      <c r="J30" s="1145">
        <v>0</v>
      </c>
      <c r="K30" s="1145">
        <v>86</v>
      </c>
      <c r="L30" s="1145">
        <v>1</v>
      </c>
      <c r="M30" s="1145">
        <v>13</v>
      </c>
      <c r="N30" s="1145">
        <v>0</v>
      </c>
      <c r="O30" s="1146">
        <v>0</v>
      </c>
      <c r="P30" s="207"/>
      <c r="Q30" s="174"/>
      <c r="R30" s="207"/>
      <c r="S30" s="137"/>
      <c r="T30" s="207"/>
      <c r="U30" s="136"/>
      <c r="V30" s="136"/>
      <c r="AB30" s="136"/>
      <c r="AC30" s="136"/>
      <c r="AE30" s="136"/>
      <c r="AG30" s="136"/>
      <c r="AI30" s="136"/>
      <c r="AK30" s="136"/>
      <c r="AM30" s="136"/>
      <c r="AN30" s="136"/>
      <c r="AO30" s="136"/>
      <c r="AT30" s="136"/>
      <c r="AU30" s="136"/>
      <c r="AW30" s="136"/>
      <c r="AY30" s="136"/>
      <c r="BA30" s="136"/>
      <c r="BC30" s="136"/>
      <c r="BE30" s="136"/>
    </row>
    <row r="31" spans="1:57" ht="24.95" customHeight="1">
      <c r="A31" s="1847"/>
      <c r="B31" s="183" t="s">
        <v>376</v>
      </c>
      <c r="C31" s="1178">
        <v>9876</v>
      </c>
      <c r="D31" s="1179">
        <v>2568</v>
      </c>
      <c r="E31" s="1179">
        <v>2568</v>
      </c>
      <c r="F31" s="1179">
        <v>100</v>
      </c>
      <c r="G31" s="1179"/>
      <c r="H31" s="1179"/>
      <c r="I31" s="1179"/>
      <c r="J31" s="1179">
        <v>42</v>
      </c>
      <c r="K31" s="1179">
        <v>42</v>
      </c>
      <c r="L31" s="1179">
        <v>58</v>
      </c>
      <c r="M31" s="1179"/>
      <c r="N31" s="1179"/>
      <c r="O31" s="1147"/>
      <c r="P31" s="207"/>
      <c r="Q31" s="174"/>
      <c r="R31" s="207"/>
      <c r="S31" s="137"/>
      <c r="T31" s="207"/>
      <c r="U31" s="136"/>
      <c r="V31" s="136"/>
      <c r="AB31" s="136"/>
      <c r="AC31" s="136"/>
      <c r="AE31" s="136"/>
      <c r="AG31" s="136"/>
      <c r="AI31" s="136"/>
      <c r="AK31" s="136"/>
      <c r="AM31" s="136"/>
      <c r="AN31" s="136"/>
      <c r="AO31" s="136"/>
      <c r="AT31" s="136"/>
      <c r="AU31" s="136"/>
      <c r="AW31" s="136"/>
      <c r="AY31" s="136"/>
      <c r="BA31" s="136"/>
      <c r="BC31" s="136"/>
      <c r="BE31" s="136"/>
    </row>
    <row r="32" spans="1:57" ht="24.95" customHeight="1">
      <c r="A32" s="1847"/>
      <c r="B32" s="170" t="s">
        <v>381</v>
      </c>
      <c r="C32" s="1180">
        <v>216</v>
      </c>
      <c r="D32" s="1175">
        <v>56.160000000000004</v>
      </c>
      <c r="E32" s="1175">
        <v>0</v>
      </c>
      <c r="F32" s="1175">
        <v>0</v>
      </c>
      <c r="G32" s="1176">
        <v>0</v>
      </c>
      <c r="H32" s="1176">
        <v>0</v>
      </c>
      <c r="I32" s="1176">
        <v>0</v>
      </c>
      <c r="J32" s="1176">
        <v>0</v>
      </c>
      <c r="K32" s="1176">
        <v>0</v>
      </c>
      <c r="L32" s="1176">
        <v>0</v>
      </c>
      <c r="M32" s="1176">
        <v>0</v>
      </c>
      <c r="N32" s="1176">
        <v>0</v>
      </c>
      <c r="O32" s="1177">
        <v>56</v>
      </c>
      <c r="P32" s="207"/>
      <c r="Q32" s="174"/>
      <c r="R32" s="207"/>
      <c r="S32" s="137"/>
      <c r="T32" s="207"/>
      <c r="U32" s="136"/>
      <c r="V32" s="136"/>
      <c r="AB32" s="136"/>
      <c r="AC32" s="136"/>
      <c r="AE32" s="136"/>
      <c r="AG32" s="136"/>
      <c r="AI32" s="136"/>
      <c r="AK32" s="136"/>
      <c r="AM32" s="136"/>
      <c r="AN32" s="136"/>
      <c r="AO32" s="136"/>
      <c r="AT32" s="136"/>
      <c r="AU32" s="136"/>
      <c r="AW32" s="136"/>
      <c r="AY32" s="136"/>
      <c r="BA32" s="136"/>
      <c r="BC32" s="136"/>
      <c r="BE32" s="136"/>
    </row>
    <row r="33" spans="1:57" ht="24.95" customHeight="1" thickBot="1">
      <c r="A33" s="1848"/>
      <c r="B33" s="240" t="s">
        <v>370</v>
      </c>
      <c r="C33" s="1181">
        <v>4344</v>
      </c>
      <c r="D33" s="1182">
        <v>1129</v>
      </c>
      <c r="E33" s="1182">
        <v>1129</v>
      </c>
      <c r="F33" s="1182">
        <v>100</v>
      </c>
      <c r="G33" s="1182">
        <v>17</v>
      </c>
      <c r="H33" s="1182">
        <v>1</v>
      </c>
      <c r="I33" s="1182">
        <v>2</v>
      </c>
      <c r="J33" s="1182">
        <v>3</v>
      </c>
      <c r="K33" s="1182">
        <v>23</v>
      </c>
      <c r="L33" s="1182">
        <v>75</v>
      </c>
      <c r="M33" s="1182">
        <v>2</v>
      </c>
      <c r="N33" s="1182">
        <v>0</v>
      </c>
      <c r="O33" s="1183">
        <v>0</v>
      </c>
      <c r="P33" s="207"/>
      <c r="Q33" s="174"/>
      <c r="R33" s="207"/>
      <c r="S33" s="137"/>
      <c r="T33" s="207"/>
      <c r="U33" s="136"/>
      <c r="V33" s="136"/>
      <c r="AB33" s="136"/>
      <c r="AC33" s="136"/>
      <c r="AE33" s="136"/>
      <c r="AG33" s="136"/>
      <c r="AI33" s="136"/>
      <c r="AK33" s="136"/>
      <c r="AM33" s="136"/>
      <c r="AN33" s="136"/>
      <c r="AO33" s="136"/>
      <c r="AT33" s="136"/>
      <c r="AU33" s="136"/>
      <c r="AW33" s="136"/>
      <c r="AY33" s="136"/>
      <c r="BA33" s="136"/>
      <c r="BC33" s="136"/>
      <c r="BE33" s="136"/>
    </row>
    <row r="34" spans="1:57">
      <c r="A34" s="507"/>
      <c r="C34" s="137"/>
      <c r="D34" s="137"/>
      <c r="E34" s="137"/>
      <c r="F34" s="137"/>
      <c r="Q34" s="136"/>
      <c r="R34" s="210"/>
      <c r="S34" s="136"/>
      <c r="U34" s="136"/>
      <c r="V34" s="136"/>
      <c r="AB34" s="136"/>
      <c r="AC34" s="136"/>
      <c r="AE34" s="136"/>
      <c r="AG34" s="136"/>
      <c r="AI34" s="136"/>
      <c r="AK34" s="136"/>
      <c r="AM34" s="136"/>
      <c r="AN34" s="136"/>
      <c r="AO34" s="136"/>
      <c r="AT34" s="136"/>
      <c r="AU34" s="136"/>
      <c r="AW34" s="136"/>
      <c r="AY34" s="136"/>
      <c r="BA34" s="136"/>
      <c r="BC34" s="136"/>
      <c r="BE34" s="136"/>
    </row>
    <row r="35" spans="1:57">
      <c r="Q35" s="210"/>
      <c r="R35" s="136"/>
      <c r="S35" s="136"/>
      <c r="U35" s="136"/>
      <c r="V35" s="136"/>
      <c r="AB35" s="136"/>
      <c r="AC35" s="136"/>
      <c r="AE35" s="136"/>
      <c r="AG35" s="136"/>
      <c r="AI35" s="136"/>
      <c r="AK35" s="136"/>
      <c r="AM35" s="136"/>
      <c r="AN35" s="136"/>
      <c r="AO35" s="136"/>
      <c r="AT35" s="136"/>
      <c r="AU35" s="136"/>
      <c r="AW35" s="136"/>
      <c r="AY35" s="136"/>
      <c r="BA35" s="136"/>
      <c r="BC35" s="136"/>
      <c r="BE35" s="136"/>
    </row>
    <row r="36" spans="1:57">
      <c r="C36" s="137"/>
      <c r="D36" s="137"/>
      <c r="E36" s="137"/>
      <c r="F36" s="137"/>
      <c r="G36" s="137"/>
      <c r="H36" s="137"/>
      <c r="I36" s="137"/>
      <c r="J36" s="137"/>
      <c r="K36" s="137"/>
      <c r="L36" s="137"/>
      <c r="M36" s="137"/>
      <c r="Q36" s="210"/>
      <c r="R36" s="136"/>
      <c r="S36" s="136"/>
      <c r="U36" s="136"/>
      <c r="V36" s="136"/>
      <c r="AB36" s="136"/>
      <c r="AC36" s="136"/>
      <c r="AE36" s="136"/>
      <c r="AG36" s="136"/>
      <c r="AI36" s="136"/>
      <c r="AK36" s="136"/>
      <c r="AM36" s="136"/>
      <c r="AN36" s="136"/>
      <c r="AO36" s="136"/>
      <c r="AT36" s="136"/>
      <c r="AU36" s="136"/>
      <c r="AW36" s="136"/>
      <c r="AY36" s="136"/>
      <c r="BA36" s="136"/>
      <c r="BC36" s="136"/>
      <c r="BE36" s="136"/>
    </row>
    <row r="37" spans="1:57">
      <c r="C37" s="137"/>
      <c r="D37" s="137" t="s">
        <v>138</v>
      </c>
      <c r="F37" s="137"/>
      <c r="G37" s="137"/>
      <c r="H37" s="137"/>
      <c r="I37" s="137"/>
      <c r="J37" s="137"/>
      <c r="K37" s="137"/>
      <c r="L37" s="137"/>
      <c r="M37" s="137"/>
      <c r="N37" s="137"/>
      <c r="O37" s="137"/>
      <c r="P37" s="207"/>
      <c r="Q37" s="243"/>
      <c r="R37" s="207"/>
      <c r="S37" s="137"/>
      <c r="T37" s="207"/>
      <c r="U37" s="136"/>
      <c r="V37" s="136"/>
      <c r="AB37" s="136"/>
      <c r="AC37" s="136"/>
      <c r="AE37" s="136"/>
      <c r="AG37" s="136"/>
      <c r="AI37" s="136"/>
      <c r="AK37" s="136"/>
      <c r="AM37" s="136"/>
      <c r="AN37" s="136"/>
      <c r="AO37" s="136"/>
      <c r="AT37" s="136"/>
      <c r="AU37" s="136"/>
      <c r="AW37" s="136"/>
      <c r="AY37" s="136"/>
      <c r="BA37" s="136"/>
      <c r="BC37" s="136"/>
      <c r="BE37" s="136"/>
    </row>
    <row r="38" spans="1:57">
      <c r="B38" s="137"/>
      <c r="C38" s="137"/>
      <c r="D38" s="137" t="s">
        <v>139</v>
      </c>
      <c r="F38" s="137"/>
      <c r="G38" s="137"/>
      <c r="H38" s="137"/>
      <c r="I38" s="137"/>
      <c r="J38" s="137"/>
      <c r="K38" s="137"/>
      <c r="L38" s="137"/>
      <c r="M38" s="137"/>
      <c r="N38" s="137"/>
      <c r="O38" s="137"/>
      <c r="P38" s="207"/>
      <c r="Q38" s="243"/>
      <c r="R38" s="207"/>
      <c r="S38" s="137"/>
      <c r="T38" s="207"/>
      <c r="U38" s="136"/>
      <c r="V38" s="136"/>
      <c r="AB38" s="136"/>
      <c r="AC38" s="136"/>
      <c r="AE38" s="136"/>
      <c r="AG38" s="136"/>
      <c r="AI38" s="136"/>
      <c r="AK38" s="136"/>
      <c r="AM38" s="136"/>
      <c r="AN38" s="136"/>
      <c r="AO38" s="136"/>
      <c r="AT38" s="136"/>
      <c r="AU38" s="136"/>
      <c r="AW38" s="136"/>
      <c r="AY38" s="136"/>
      <c r="BA38" s="136"/>
      <c r="BC38" s="136"/>
      <c r="BE38" s="136"/>
    </row>
    <row r="39" spans="1:57">
      <c r="D39" s="244" t="s">
        <v>140</v>
      </c>
      <c r="E39" s="244" t="s">
        <v>141</v>
      </c>
      <c r="F39" s="245" t="s">
        <v>142</v>
      </c>
      <c r="G39" s="245" t="s">
        <v>143</v>
      </c>
      <c r="H39" s="245" t="s">
        <v>144</v>
      </c>
      <c r="I39" s="244" t="s">
        <v>145</v>
      </c>
      <c r="J39" s="244" t="s">
        <v>146</v>
      </c>
      <c r="K39" s="244" t="s">
        <v>216</v>
      </c>
      <c r="L39" s="137"/>
      <c r="P39" s="246"/>
      <c r="Q39" s="210"/>
      <c r="S39" s="136"/>
      <c r="T39" s="246"/>
      <c r="U39" s="136"/>
      <c r="V39" s="136"/>
      <c r="AB39" s="136"/>
      <c r="AC39" s="136"/>
      <c r="AE39" s="136"/>
      <c r="AG39" s="136"/>
      <c r="AI39" s="136"/>
      <c r="AK39" s="136"/>
      <c r="AM39" s="136"/>
      <c r="AN39" s="136"/>
      <c r="AO39" s="136"/>
      <c r="AT39" s="136"/>
      <c r="AU39" s="136"/>
      <c r="AW39" s="136"/>
      <c r="AY39" s="136"/>
      <c r="BA39" s="136"/>
      <c r="BC39" s="136"/>
      <c r="BE39" s="136"/>
    </row>
    <row r="40" spans="1:57">
      <c r="D40" s="244" t="s">
        <v>147</v>
      </c>
      <c r="E40" s="244">
        <v>1.27</v>
      </c>
      <c r="F40" s="245">
        <v>1.18</v>
      </c>
      <c r="G40" s="245">
        <v>1.2</v>
      </c>
      <c r="H40" s="245">
        <v>1.27</v>
      </c>
      <c r="I40" s="244">
        <v>1.21</v>
      </c>
      <c r="J40" s="244">
        <v>1.41</v>
      </c>
      <c r="K40" s="244">
        <v>1.44</v>
      </c>
      <c r="L40" s="137"/>
    </row>
    <row r="41" spans="1:57">
      <c r="D41" s="244" t="s">
        <v>217</v>
      </c>
      <c r="E41" s="1867">
        <v>0.26</v>
      </c>
      <c r="F41" s="1867"/>
      <c r="G41" s="1867"/>
      <c r="H41" s="1867"/>
      <c r="I41" s="1867"/>
      <c r="J41" s="1867"/>
      <c r="K41" s="1867"/>
      <c r="L41" s="137"/>
    </row>
    <row r="42" spans="1:57">
      <c r="F42" s="248"/>
      <c r="G42" s="248"/>
      <c r="H42" s="248"/>
    </row>
    <row r="43" spans="1:57">
      <c r="D43" s="248" t="s">
        <v>148</v>
      </c>
      <c r="F43" s="248"/>
      <c r="G43" s="248"/>
      <c r="H43" s="248"/>
    </row>
    <row r="44" spans="1:57">
      <c r="D44" s="248" t="s">
        <v>149</v>
      </c>
      <c r="F44" s="137"/>
      <c r="G44" s="137"/>
      <c r="H44" s="137"/>
    </row>
    <row r="45" spans="1:57">
      <c r="C45" s="137"/>
      <c r="D45" s="248" t="s">
        <v>150</v>
      </c>
      <c r="E45" s="137"/>
      <c r="F45" s="137"/>
      <c r="G45" s="137"/>
      <c r="H45" s="137"/>
      <c r="I45" s="137"/>
      <c r="J45" s="137"/>
      <c r="K45" s="137"/>
      <c r="L45" s="137"/>
      <c r="M45" s="137"/>
      <c r="N45" s="137"/>
      <c r="O45" s="137"/>
    </row>
    <row r="46" spans="1:57">
      <c r="D46" s="248" t="s">
        <v>151</v>
      </c>
    </row>
    <row r="48" spans="1:57" ht="18" thickBot="1">
      <c r="B48" s="136" t="s">
        <v>204</v>
      </c>
    </row>
    <row r="49" spans="1:57" ht="18" customHeight="1">
      <c r="A49" s="1849" t="s">
        <v>87</v>
      </c>
      <c r="B49" s="1850"/>
      <c r="C49" s="249" t="s">
        <v>167</v>
      </c>
      <c r="D49" s="249" t="s">
        <v>167</v>
      </c>
      <c r="E49" s="250" t="s">
        <v>168</v>
      </c>
      <c r="F49" s="251" t="s">
        <v>186</v>
      </c>
      <c r="G49" s="251"/>
      <c r="H49" s="251"/>
      <c r="I49" s="251"/>
      <c r="J49" s="251"/>
      <c r="K49" s="251"/>
      <c r="L49" s="251" t="s">
        <v>187</v>
      </c>
      <c r="M49" s="251"/>
      <c r="N49" s="252"/>
      <c r="O49" s="209"/>
      <c r="Q49" s="210"/>
      <c r="R49" s="136"/>
      <c r="S49" s="136"/>
      <c r="U49" s="136"/>
      <c r="V49" s="136"/>
      <c r="AB49" s="136"/>
      <c r="AC49" s="136"/>
      <c r="AE49" s="136"/>
      <c r="AG49" s="136"/>
      <c r="AI49" s="136"/>
      <c r="AK49" s="136"/>
      <c r="AM49" s="136"/>
      <c r="AN49" s="136"/>
      <c r="AO49" s="136"/>
      <c r="AT49" s="136"/>
      <c r="AU49" s="136"/>
      <c r="AW49" s="136"/>
      <c r="AY49" s="136"/>
      <c r="BA49" s="136"/>
      <c r="BC49" s="136"/>
      <c r="BE49" s="136"/>
    </row>
    <row r="50" spans="1:57" ht="18" customHeight="1">
      <c r="A50" s="1851"/>
      <c r="B50" s="1820"/>
      <c r="C50" s="253" t="s">
        <v>169</v>
      </c>
      <c r="D50" s="253" t="s">
        <v>169</v>
      </c>
      <c r="E50" s="212" t="s">
        <v>170</v>
      </c>
      <c r="F50" s="213"/>
      <c r="G50" s="254"/>
      <c r="H50" s="255"/>
      <c r="I50" s="256" t="s">
        <v>206</v>
      </c>
      <c r="J50" s="257"/>
      <c r="K50" s="257"/>
      <c r="L50" s="257"/>
      <c r="M50" s="257"/>
      <c r="N50" s="258"/>
      <c r="O50" s="214" t="s">
        <v>171</v>
      </c>
      <c r="Q50" s="210"/>
      <c r="R50" s="136"/>
      <c r="S50" s="136"/>
      <c r="U50" s="136"/>
      <c r="V50" s="136"/>
      <c r="AB50" s="136"/>
      <c r="AC50" s="136"/>
      <c r="AE50" s="136"/>
      <c r="AG50" s="136"/>
      <c r="AI50" s="136"/>
      <c r="AK50" s="136"/>
      <c r="AM50" s="136"/>
      <c r="AN50" s="136"/>
      <c r="AO50" s="136"/>
      <c r="AT50" s="136"/>
      <c r="AU50" s="136"/>
      <c r="AW50" s="136"/>
      <c r="AY50" s="136"/>
      <c r="BA50" s="136"/>
      <c r="BC50" s="136"/>
      <c r="BE50" s="136"/>
    </row>
    <row r="51" spans="1:57" ht="18" customHeight="1">
      <c r="A51" s="1851"/>
      <c r="B51" s="1820"/>
      <c r="C51" s="253" t="s">
        <v>218</v>
      </c>
      <c r="D51" s="253" t="s">
        <v>184</v>
      </c>
      <c r="E51" s="215" t="s">
        <v>6</v>
      </c>
      <c r="F51" s="215" t="s">
        <v>172</v>
      </c>
      <c r="G51" s="259"/>
      <c r="H51" s="260"/>
      <c r="I51" s="260" t="s">
        <v>173</v>
      </c>
      <c r="J51" s="260"/>
      <c r="K51" s="261"/>
      <c r="L51" s="219" t="s">
        <v>174</v>
      </c>
      <c r="M51" s="217" t="s">
        <v>175</v>
      </c>
      <c r="N51" s="219" t="s">
        <v>176</v>
      </c>
      <c r="O51" s="214" t="s">
        <v>177</v>
      </c>
      <c r="Q51" s="210"/>
      <c r="R51" s="136"/>
      <c r="S51" s="136"/>
      <c r="U51" s="136"/>
      <c r="V51" s="136"/>
      <c r="AB51" s="136"/>
      <c r="AC51" s="136"/>
      <c r="AE51" s="136"/>
      <c r="AG51" s="136"/>
      <c r="AI51" s="136"/>
      <c r="AK51" s="136"/>
      <c r="AM51" s="136"/>
      <c r="AN51" s="136"/>
      <c r="AO51" s="136"/>
      <c r="AT51" s="136"/>
      <c r="AU51" s="136"/>
      <c r="AW51" s="136"/>
      <c r="AY51" s="136"/>
      <c r="BA51" s="136"/>
      <c r="BC51" s="136"/>
      <c r="BE51" s="136"/>
    </row>
    <row r="52" spans="1:57" ht="18" customHeight="1">
      <c r="A52" s="1851"/>
      <c r="B52" s="1820"/>
      <c r="C52" s="253" t="s">
        <v>185</v>
      </c>
      <c r="D52" s="253" t="s">
        <v>178</v>
      </c>
      <c r="E52" s="221"/>
      <c r="F52" s="215" t="s">
        <v>128</v>
      </c>
      <c r="G52" s="217" t="s">
        <v>179</v>
      </c>
      <c r="H52" s="217" t="s">
        <v>219</v>
      </c>
      <c r="I52" s="217" t="s">
        <v>180</v>
      </c>
      <c r="J52" s="212" t="s">
        <v>162</v>
      </c>
      <c r="K52" s="217" t="s">
        <v>5</v>
      </c>
      <c r="L52" s="262"/>
      <c r="M52" s="221"/>
      <c r="N52" s="222"/>
      <c r="O52" s="223"/>
      <c r="Q52" s="210"/>
      <c r="R52" s="136"/>
      <c r="S52" s="136"/>
      <c r="U52" s="136"/>
      <c r="V52" s="136"/>
      <c r="AB52" s="136"/>
      <c r="AC52" s="136"/>
      <c r="AE52" s="136"/>
      <c r="AG52" s="136"/>
      <c r="AI52" s="136"/>
      <c r="AK52" s="136"/>
      <c r="AM52" s="136"/>
      <c r="AN52" s="136"/>
      <c r="AO52" s="136"/>
      <c r="AT52" s="136"/>
      <c r="AU52" s="136"/>
      <c r="AW52" s="136"/>
      <c r="AY52" s="136"/>
      <c r="BA52" s="136"/>
      <c r="BC52" s="136"/>
      <c r="BE52" s="136"/>
    </row>
    <row r="53" spans="1:57" ht="18" customHeight="1" thickBot="1">
      <c r="A53" s="1852"/>
      <c r="B53" s="1822"/>
      <c r="C53" s="215" t="s">
        <v>181</v>
      </c>
      <c r="D53" s="215" t="s">
        <v>181</v>
      </c>
      <c r="E53" s="215" t="s">
        <v>181</v>
      </c>
      <c r="F53" s="215" t="s">
        <v>182</v>
      </c>
      <c r="G53" s="224"/>
      <c r="H53" s="215" t="s">
        <v>163</v>
      </c>
      <c r="I53" s="215"/>
      <c r="J53" s="215" t="s">
        <v>161</v>
      </c>
      <c r="K53" s="215"/>
      <c r="L53" s="215"/>
      <c r="M53" s="215"/>
      <c r="N53" s="226"/>
      <c r="O53" s="214" t="s">
        <v>181</v>
      </c>
      <c r="Q53" s="210"/>
      <c r="R53" s="136"/>
      <c r="S53" s="136"/>
      <c r="U53" s="136"/>
      <c r="V53" s="136"/>
      <c r="AB53" s="136"/>
      <c r="AC53" s="136"/>
      <c r="AE53" s="136"/>
      <c r="AG53" s="136"/>
      <c r="AI53" s="136"/>
      <c r="AK53" s="136"/>
      <c r="AM53" s="136"/>
      <c r="AN53" s="136"/>
      <c r="AO53" s="136"/>
      <c r="AT53" s="136"/>
      <c r="AU53" s="136"/>
      <c r="AW53" s="136"/>
      <c r="AY53" s="136"/>
      <c r="BA53" s="136"/>
      <c r="BC53" s="136"/>
      <c r="BE53" s="136"/>
    </row>
    <row r="54" spans="1:57" ht="18" customHeight="1" thickBot="1">
      <c r="A54" s="1853" t="s">
        <v>92</v>
      </c>
      <c r="B54" s="1670"/>
      <c r="C54" s="227">
        <f>SUM(C55:C57)</f>
        <v>67546.936000000002</v>
      </c>
      <c r="D54" s="227">
        <f>SUM(D55:D57)</f>
        <v>17563.22</v>
      </c>
      <c r="E54" s="227">
        <f>SUM(E55:E57)</f>
        <v>17116</v>
      </c>
      <c r="F54" s="227">
        <f>ROUND(E54/D54*100,0)</f>
        <v>97</v>
      </c>
      <c r="G54" s="228">
        <f t="shared" ref="G54:O54" si="8">SUM(G55:G57)</f>
        <v>6710.33</v>
      </c>
      <c r="H54" s="227">
        <f t="shared" si="8"/>
        <v>272.08999999999997</v>
      </c>
      <c r="I54" s="227">
        <f t="shared" si="8"/>
        <v>798.56000000000006</v>
      </c>
      <c r="J54" s="227">
        <f t="shared" si="8"/>
        <v>1690.29</v>
      </c>
      <c r="K54" s="227">
        <f t="shared" si="8"/>
        <v>9472.27</v>
      </c>
      <c r="L54" s="227">
        <f t="shared" si="8"/>
        <v>6502.25</v>
      </c>
      <c r="M54" s="228">
        <f t="shared" si="8"/>
        <v>1104.3399999999999</v>
      </c>
      <c r="N54" s="229">
        <f t="shared" si="8"/>
        <v>37.14</v>
      </c>
      <c r="O54" s="230">
        <f t="shared" si="8"/>
        <v>0</v>
      </c>
      <c r="Q54" s="210"/>
      <c r="R54" s="136"/>
      <c r="S54" s="136"/>
      <c r="U54" s="136"/>
      <c r="V54" s="136"/>
      <c r="AB54" s="136"/>
      <c r="AC54" s="136"/>
      <c r="AE54" s="136"/>
      <c r="AG54" s="136"/>
      <c r="AI54" s="136"/>
      <c r="AK54" s="136"/>
      <c r="AM54" s="136"/>
      <c r="AN54" s="136"/>
      <c r="AO54" s="136"/>
      <c r="AT54" s="136"/>
      <c r="AU54" s="136"/>
      <c r="AW54" s="136"/>
      <c r="AY54" s="136"/>
      <c r="BA54" s="136"/>
      <c r="BC54" s="136"/>
      <c r="BE54" s="136"/>
    </row>
    <row r="55" spans="1:57" ht="18" customHeight="1">
      <c r="A55" s="1844" t="s">
        <v>91</v>
      </c>
      <c r="B55" s="1701"/>
      <c r="C55" s="186">
        <f>SUM(C58:C60)</f>
        <v>30573.936000000002</v>
      </c>
      <c r="D55" s="186">
        <f>SUM(D58:D60)</f>
        <v>7950.48</v>
      </c>
      <c r="E55" s="186">
        <f>SUM(E58:E60)</f>
        <v>7840</v>
      </c>
      <c r="F55" s="186">
        <f t="shared" ref="F55:F64" si="9">ROUND(E55/D55*100,0)</f>
        <v>99</v>
      </c>
      <c r="G55" s="187">
        <f t="shared" ref="G55:O55" si="10">SUM(G58:G60)</f>
        <v>4023.27</v>
      </c>
      <c r="H55" s="186">
        <f t="shared" si="10"/>
        <v>188.51</v>
      </c>
      <c r="I55" s="186">
        <f t="shared" si="10"/>
        <v>547.51</v>
      </c>
      <c r="J55" s="186">
        <f t="shared" si="10"/>
        <v>328.74</v>
      </c>
      <c r="K55" s="186">
        <f t="shared" si="10"/>
        <v>5089.0300000000007</v>
      </c>
      <c r="L55" s="186">
        <f t="shared" si="10"/>
        <v>2546.4</v>
      </c>
      <c r="M55" s="187">
        <f t="shared" si="10"/>
        <v>167.43</v>
      </c>
      <c r="N55" s="189">
        <f t="shared" si="10"/>
        <v>37.14</v>
      </c>
      <c r="O55" s="198">
        <f t="shared" si="10"/>
        <v>0</v>
      </c>
      <c r="Q55" s="210"/>
      <c r="R55" s="136"/>
      <c r="S55" s="136"/>
      <c r="U55" s="136"/>
      <c r="V55" s="136"/>
      <c r="AB55" s="136"/>
      <c r="AC55" s="136"/>
      <c r="AE55" s="136"/>
      <c r="AG55" s="136"/>
      <c r="AI55" s="136"/>
      <c r="AK55" s="136"/>
      <c r="AM55" s="136"/>
      <c r="AN55" s="136"/>
      <c r="AO55" s="136"/>
      <c r="AT55" s="136"/>
      <c r="AU55" s="136"/>
      <c r="AW55" s="136"/>
      <c r="AY55" s="136"/>
      <c r="BA55" s="136"/>
      <c r="BC55" s="136"/>
      <c r="BE55" s="136"/>
    </row>
    <row r="56" spans="1:57" ht="18" customHeight="1">
      <c r="A56" s="1845" t="s">
        <v>93</v>
      </c>
      <c r="B56" s="1695"/>
      <c r="C56" s="188">
        <f>SUM(C61:C62)</f>
        <v>22537</v>
      </c>
      <c r="D56" s="188">
        <f>SUM(D61:D62)</f>
        <v>5859.58</v>
      </c>
      <c r="E56" s="188">
        <f>SUM(E61:E62)</f>
        <v>5579</v>
      </c>
      <c r="F56" s="188">
        <f t="shared" si="9"/>
        <v>95</v>
      </c>
      <c r="G56" s="197">
        <f t="shared" ref="G56:O56" si="11">SUM(G61:G62)</f>
        <v>2495.1299999999997</v>
      </c>
      <c r="H56" s="188">
        <f t="shared" si="11"/>
        <v>72.289999999999992</v>
      </c>
      <c r="I56" s="188">
        <f t="shared" si="11"/>
        <v>228.47</v>
      </c>
      <c r="J56" s="188">
        <f t="shared" si="11"/>
        <v>249.11999999999998</v>
      </c>
      <c r="K56" s="188">
        <f t="shared" si="11"/>
        <v>3045.01</v>
      </c>
      <c r="L56" s="188">
        <f t="shared" si="11"/>
        <v>1619.6599999999999</v>
      </c>
      <c r="M56" s="197">
        <f t="shared" si="11"/>
        <v>914.33</v>
      </c>
      <c r="N56" s="202">
        <f t="shared" si="11"/>
        <v>0</v>
      </c>
      <c r="O56" s="231">
        <f t="shared" si="11"/>
        <v>0</v>
      </c>
      <c r="Q56" s="210"/>
      <c r="R56" s="136"/>
      <c r="S56" s="136"/>
      <c r="U56" s="136"/>
      <c r="V56" s="136"/>
      <c r="AB56" s="136"/>
      <c r="AC56" s="136"/>
      <c r="AE56" s="136"/>
      <c r="AG56" s="136"/>
      <c r="AI56" s="136"/>
      <c r="AK56" s="136"/>
      <c r="AM56" s="136"/>
      <c r="AN56" s="136"/>
      <c r="AO56" s="136"/>
      <c r="AT56" s="136"/>
      <c r="AU56" s="136"/>
      <c r="AW56" s="136"/>
      <c r="AY56" s="136"/>
      <c r="BA56" s="136"/>
      <c r="BC56" s="136"/>
      <c r="BE56" s="136"/>
    </row>
    <row r="57" spans="1:57" ht="18" customHeight="1" thickBot="1">
      <c r="A57" s="1839" t="s">
        <v>94</v>
      </c>
      <c r="B57" s="1709"/>
      <c r="C57" s="232">
        <f>SUM(C63:C64)</f>
        <v>14436</v>
      </c>
      <c r="D57" s="232">
        <f>SUM(D63:D64)</f>
        <v>3753.16</v>
      </c>
      <c r="E57" s="232">
        <f>SUM(E63:E64)</f>
        <v>3697</v>
      </c>
      <c r="F57" s="232">
        <f t="shared" si="9"/>
        <v>99</v>
      </c>
      <c r="G57" s="233">
        <f t="shared" ref="G57:O57" si="12">SUM(G63:G64)</f>
        <v>191.93</v>
      </c>
      <c r="H57" s="232">
        <f t="shared" si="12"/>
        <v>11.29</v>
      </c>
      <c r="I57" s="232">
        <f t="shared" si="12"/>
        <v>22.58</v>
      </c>
      <c r="J57" s="232">
        <f t="shared" si="12"/>
        <v>1112.4299999999998</v>
      </c>
      <c r="K57" s="232">
        <f t="shared" si="12"/>
        <v>1338.23</v>
      </c>
      <c r="L57" s="232">
        <f t="shared" si="12"/>
        <v>2336.19</v>
      </c>
      <c r="M57" s="233">
        <f t="shared" si="12"/>
        <v>22.58</v>
      </c>
      <c r="N57" s="234">
        <f t="shared" si="12"/>
        <v>0</v>
      </c>
      <c r="O57" s="235">
        <f t="shared" si="12"/>
        <v>0</v>
      </c>
      <c r="Q57" s="210"/>
      <c r="R57" s="136"/>
      <c r="S57" s="136"/>
      <c r="U57" s="136"/>
      <c r="V57" s="136"/>
      <c r="AB57" s="136"/>
      <c r="AC57" s="136"/>
      <c r="AE57" s="136"/>
      <c r="AG57" s="136"/>
      <c r="AI57" s="136"/>
      <c r="AK57" s="136"/>
      <c r="AM57" s="136"/>
      <c r="AN57" s="136"/>
      <c r="AO57" s="136"/>
      <c r="AT57" s="136"/>
      <c r="AU57" s="136"/>
      <c r="AW57" s="136"/>
      <c r="AY57" s="136"/>
      <c r="BA57" s="136"/>
      <c r="BC57" s="136"/>
      <c r="BE57" s="136"/>
    </row>
    <row r="58" spans="1:57" ht="18" customHeight="1">
      <c r="A58" s="1854" t="s">
        <v>121</v>
      </c>
      <c r="B58" s="185" t="s">
        <v>95</v>
      </c>
      <c r="C58" s="186">
        <f>SUM(C65:C67)</f>
        <v>6552.9359999999997</v>
      </c>
      <c r="D58" s="186">
        <f>SUM(D65:D67)</f>
        <v>1703.8600000000001</v>
      </c>
      <c r="E58" s="186">
        <f>SUM(E65:E67)</f>
        <v>1593</v>
      </c>
      <c r="F58" s="186">
        <f t="shared" si="9"/>
        <v>93</v>
      </c>
      <c r="G58" s="187">
        <f t="shared" ref="G58:O58" si="13">SUM(G65:G67)</f>
        <v>535.04999999999995</v>
      </c>
      <c r="H58" s="186">
        <f t="shared" si="13"/>
        <v>59.97</v>
      </c>
      <c r="I58" s="186">
        <f t="shared" si="13"/>
        <v>182.82</v>
      </c>
      <c r="J58" s="186">
        <f t="shared" si="13"/>
        <v>0</v>
      </c>
      <c r="K58" s="186">
        <f t="shared" si="13"/>
        <v>777.84</v>
      </c>
      <c r="L58" s="186">
        <f t="shared" si="13"/>
        <v>807.48</v>
      </c>
      <c r="M58" s="187">
        <f t="shared" si="13"/>
        <v>7.68</v>
      </c>
      <c r="N58" s="189">
        <f t="shared" si="13"/>
        <v>0</v>
      </c>
      <c r="O58" s="198">
        <f t="shared" si="13"/>
        <v>0</v>
      </c>
      <c r="Q58" s="210"/>
      <c r="R58" s="136"/>
      <c r="S58" s="136"/>
      <c r="U58" s="136"/>
      <c r="V58" s="136"/>
      <c r="AB58" s="136"/>
      <c r="AC58" s="136"/>
      <c r="AE58" s="136"/>
      <c r="AG58" s="136"/>
      <c r="AI58" s="136"/>
      <c r="AK58" s="136"/>
      <c r="AM58" s="136"/>
      <c r="AN58" s="136"/>
      <c r="AO58" s="136"/>
      <c r="AT58" s="136"/>
      <c r="AU58" s="136"/>
      <c r="AW58" s="136"/>
      <c r="AY58" s="136"/>
      <c r="BA58" s="136"/>
      <c r="BC58" s="136"/>
      <c r="BE58" s="136"/>
    </row>
    <row r="59" spans="1:57" ht="18" customHeight="1">
      <c r="A59" s="1855"/>
      <c r="B59" s="201" t="s">
        <v>96</v>
      </c>
      <c r="C59" s="188">
        <f>SUM(C68:C70)</f>
        <v>15191</v>
      </c>
      <c r="D59" s="188">
        <f>SUM(D68:D70)</f>
        <v>3950.62</v>
      </c>
      <c r="E59" s="188">
        <f>SUM(E68:E70)</f>
        <v>3951</v>
      </c>
      <c r="F59" s="188">
        <f t="shared" si="9"/>
        <v>100</v>
      </c>
      <c r="G59" s="197">
        <f t="shared" ref="G59:O59" si="14">SUM(G68:G70)</f>
        <v>1995.8200000000002</v>
      </c>
      <c r="H59" s="188">
        <f t="shared" si="14"/>
        <v>82.62</v>
      </c>
      <c r="I59" s="188">
        <f t="shared" si="14"/>
        <v>203.97</v>
      </c>
      <c r="J59" s="188">
        <f t="shared" si="14"/>
        <v>122.1</v>
      </c>
      <c r="K59" s="188">
        <f t="shared" si="14"/>
        <v>2405.5100000000002</v>
      </c>
      <c r="L59" s="188">
        <f t="shared" si="14"/>
        <v>1417.48</v>
      </c>
      <c r="M59" s="197">
        <f t="shared" si="14"/>
        <v>90.87</v>
      </c>
      <c r="N59" s="202">
        <f t="shared" si="14"/>
        <v>37.14</v>
      </c>
      <c r="O59" s="231">
        <f t="shared" si="14"/>
        <v>0</v>
      </c>
      <c r="Q59" s="210"/>
      <c r="R59" s="136"/>
      <c r="S59" s="136"/>
      <c r="U59" s="136"/>
      <c r="V59" s="136"/>
      <c r="AB59" s="136"/>
      <c r="AC59" s="136"/>
      <c r="AE59" s="136"/>
      <c r="AG59" s="136"/>
      <c r="AI59" s="136"/>
      <c r="AK59" s="136"/>
      <c r="AM59" s="136"/>
      <c r="AN59" s="136"/>
      <c r="AO59" s="136"/>
      <c r="AT59" s="136"/>
      <c r="AU59" s="136"/>
      <c r="AW59" s="136"/>
      <c r="AY59" s="136"/>
      <c r="BA59" s="136"/>
      <c r="BC59" s="136"/>
      <c r="BE59" s="136"/>
    </row>
    <row r="60" spans="1:57" ht="18" customHeight="1">
      <c r="A60" s="1855"/>
      <c r="B60" s="201" t="s">
        <v>97</v>
      </c>
      <c r="C60" s="188">
        <f>SUM(C71)</f>
        <v>8830</v>
      </c>
      <c r="D60" s="188">
        <f>SUM(D71)</f>
        <v>2296</v>
      </c>
      <c r="E60" s="188">
        <f>SUM(E71)</f>
        <v>2296</v>
      </c>
      <c r="F60" s="188">
        <f t="shared" si="9"/>
        <v>100</v>
      </c>
      <c r="G60" s="197">
        <f t="shared" ref="G60:O60" si="15">SUM(G71)</f>
        <v>1492.4</v>
      </c>
      <c r="H60" s="188">
        <f t="shared" si="15"/>
        <v>45.92</v>
      </c>
      <c r="I60" s="188">
        <f t="shared" si="15"/>
        <v>160.72</v>
      </c>
      <c r="J60" s="188">
        <f t="shared" si="15"/>
        <v>206.64</v>
      </c>
      <c r="K60" s="188">
        <f t="shared" si="15"/>
        <v>1905.68</v>
      </c>
      <c r="L60" s="188">
        <f t="shared" si="15"/>
        <v>321.44</v>
      </c>
      <c r="M60" s="197">
        <f t="shared" si="15"/>
        <v>68.88</v>
      </c>
      <c r="N60" s="202">
        <f t="shared" si="15"/>
        <v>0</v>
      </c>
      <c r="O60" s="231">
        <f t="shared" si="15"/>
        <v>0</v>
      </c>
      <c r="Q60" s="210"/>
      <c r="R60" s="136"/>
      <c r="S60" s="136"/>
      <c r="U60" s="136"/>
      <c r="V60" s="136"/>
      <c r="AB60" s="136"/>
      <c r="AC60" s="136"/>
      <c r="AE60" s="136"/>
      <c r="AG60" s="136"/>
      <c r="AI60" s="136"/>
      <c r="AK60" s="136"/>
      <c r="AM60" s="136"/>
      <c r="AN60" s="136"/>
      <c r="AO60" s="136"/>
      <c r="AT60" s="136"/>
      <c r="AU60" s="136"/>
      <c r="AW60" s="136"/>
      <c r="AY60" s="136"/>
      <c r="BA60" s="136"/>
      <c r="BC60" s="136"/>
      <c r="BE60" s="136"/>
    </row>
    <row r="61" spans="1:57" ht="18" customHeight="1">
      <c r="A61" s="1855"/>
      <c r="B61" s="201" t="s">
        <v>98</v>
      </c>
      <c r="C61" s="188">
        <f>SUM(C72:C74)</f>
        <v>21278</v>
      </c>
      <c r="D61" s="188">
        <f>SUM(D72:D74)</f>
        <v>5532.58</v>
      </c>
      <c r="E61" s="188">
        <f>SUM(E72:E74)</f>
        <v>5252</v>
      </c>
      <c r="F61" s="188">
        <f t="shared" si="9"/>
        <v>95</v>
      </c>
      <c r="G61" s="197">
        <f t="shared" ref="G61:O61" si="16">SUM(G72:G74)</f>
        <v>2308.7399999999998</v>
      </c>
      <c r="H61" s="188">
        <f t="shared" si="16"/>
        <v>69.02</v>
      </c>
      <c r="I61" s="188">
        <f t="shared" si="16"/>
        <v>136.91</v>
      </c>
      <c r="J61" s="188">
        <f t="shared" si="16"/>
        <v>249.11999999999998</v>
      </c>
      <c r="K61" s="188">
        <f t="shared" si="16"/>
        <v>2763.79</v>
      </c>
      <c r="L61" s="188">
        <f t="shared" si="16"/>
        <v>1616.3899999999999</v>
      </c>
      <c r="M61" s="197">
        <f t="shared" si="16"/>
        <v>871.82</v>
      </c>
      <c r="N61" s="202">
        <f t="shared" si="16"/>
        <v>0</v>
      </c>
      <c r="O61" s="231">
        <f t="shared" si="16"/>
        <v>0</v>
      </c>
      <c r="Q61" s="210"/>
      <c r="R61" s="136"/>
      <c r="S61" s="136"/>
      <c r="U61" s="136"/>
      <c r="V61" s="136"/>
      <c r="AB61" s="136"/>
      <c r="AC61" s="136"/>
      <c r="AE61" s="136"/>
      <c r="AG61" s="136"/>
      <c r="AI61" s="136"/>
      <c r="AK61" s="136"/>
      <c r="AM61" s="136"/>
      <c r="AN61" s="136"/>
      <c r="AO61" s="136"/>
      <c r="AT61" s="136"/>
      <c r="AU61" s="136"/>
      <c r="AW61" s="136"/>
      <c r="AY61" s="136"/>
      <c r="BA61" s="136"/>
      <c r="BC61" s="136"/>
      <c r="BE61" s="136"/>
    </row>
    <row r="62" spans="1:57" ht="18" customHeight="1">
      <c r="A62" s="1855"/>
      <c r="B62" s="201" t="s">
        <v>99</v>
      </c>
      <c r="C62" s="188">
        <f>SUM(C75)</f>
        <v>1259</v>
      </c>
      <c r="D62" s="188">
        <f>SUM(D75)</f>
        <v>327</v>
      </c>
      <c r="E62" s="188">
        <f>SUM(E75)</f>
        <v>327</v>
      </c>
      <c r="F62" s="188">
        <f t="shared" si="9"/>
        <v>100</v>
      </c>
      <c r="G62" s="197">
        <f t="shared" ref="G62:O62" si="17">SUM(G75)</f>
        <v>186.39</v>
      </c>
      <c r="H62" s="188">
        <f t="shared" si="17"/>
        <v>3.27</v>
      </c>
      <c r="I62" s="188">
        <f t="shared" si="17"/>
        <v>91.56</v>
      </c>
      <c r="J62" s="188">
        <f t="shared" si="17"/>
        <v>0</v>
      </c>
      <c r="K62" s="188">
        <f t="shared" si="17"/>
        <v>281.22000000000003</v>
      </c>
      <c r="L62" s="188">
        <f t="shared" si="17"/>
        <v>3.27</v>
      </c>
      <c r="M62" s="197">
        <f t="shared" si="17"/>
        <v>42.51</v>
      </c>
      <c r="N62" s="202">
        <f t="shared" si="17"/>
        <v>0</v>
      </c>
      <c r="O62" s="231">
        <f t="shared" si="17"/>
        <v>0</v>
      </c>
      <c r="Q62" s="210"/>
      <c r="R62" s="136"/>
      <c r="S62" s="136"/>
      <c r="U62" s="136"/>
      <c r="V62" s="136"/>
      <c r="AB62" s="136"/>
      <c r="AC62" s="136"/>
      <c r="AE62" s="136"/>
      <c r="AG62" s="136"/>
      <c r="AI62" s="136"/>
      <c r="AK62" s="136"/>
      <c r="AM62" s="136"/>
      <c r="AN62" s="136"/>
      <c r="AO62" s="136"/>
      <c r="AT62" s="136"/>
      <c r="AU62" s="136"/>
      <c r="AW62" s="136"/>
      <c r="AY62" s="136"/>
      <c r="BA62" s="136"/>
      <c r="BC62" s="136"/>
      <c r="BE62" s="136"/>
    </row>
    <row r="63" spans="1:57" ht="18" customHeight="1">
      <c r="A63" s="1855"/>
      <c r="B63" s="201" t="s">
        <v>100</v>
      </c>
      <c r="C63" s="188">
        <f>SUM(C76:C77)</f>
        <v>10092</v>
      </c>
      <c r="D63" s="188">
        <f>SUM(D76:D77)</f>
        <v>2624.16</v>
      </c>
      <c r="E63" s="188">
        <f>SUM(E76:E77)</f>
        <v>2568</v>
      </c>
      <c r="F63" s="188">
        <f t="shared" si="9"/>
        <v>98</v>
      </c>
      <c r="G63" s="197">
        <f t="shared" ref="G63:O63" si="18">SUM(G76:G77)</f>
        <v>0</v>
      </c>
      <c r="H63" s="188">
        <f t="shared" si="18"/>
        <v>0</v>
      </c>
      <c r="I63" s="188">
        <f t="shared" si="18"/>
        <v>0</v>
      </c>
      <c r="J63" s="188">
        <f t="shared" si="18"/>
        <v>1078.56</v>
      </c>
      <c r="K63" s="188">
        <f t="shared" si="18"/>
        <v>1078.56</v>
      </c>
      <c r="L63" s="188">
        <f t="shared" si="18"/>
        <v>1489.44</v>
      </c>
      <c r="M63" s="197">
        <f t="shared" si="18"/>
        <v>0</v>
      </c>
      <c r="N63" s="202">
        <f t="shared" si="18"/>
        <v>0</v>
      </c>
      <c r="O63" s="231">
        <f t="shared" si="18"/>
        <v>0</v>
      </c>
      <c r="Q63" s="210"/>
      <c r="R63" s="136"/>
      <c r="S63" s="136"/>
      <c r="U63" s="136"/>
      <c r="V63" s="136"/>
      <c r="AB63" s="136"/>
      <c r="AC63" s="136"/>
      <c r="AE63" s="136"/>
      <c r="AG63" s="136"/>
      <c r="AI63" s="136"/>
      <c r="AK63" s="136"/>
      <c r="AM63" s="136"/>
      <c r="AN63" s="136"/>
      <c r="AO63" s="136"/>
      <c r="AT63" s="136"/>
      <c r="AU63" s="136"/>
      <c r="AW63" s="136"/>
      <c r="AY63" s="136"/>
      <c r="BA63" s="136"/>
      <c r="BC63" s="136"/>
      <c r="BE63" s="136"/>
    </row>
    <row r="64" spans="1:57" ht="18" customHeight="1" thickBot="1">
      <c r="A64" s="1856"/>
      <c r="B64" s="236" t="s">
        <v>102</v>
      </c>
      <c r="C64" s="232">
        <f>SUM(C78)</f>
        <v>4344</v>
      </c>
      <c r="D64" s="232">
        <f>SUM(D78)</f>
        <v>1129</v>
      </c>
      <c r="E64" s="232">
        <f>SUM(E78)</f>
        <v>1129</v>
      </c>
      <c r="F64" s="232">
        <f t="shared" si="9"/>
        <v>100</v>
      </c>
      <c r="G64" s="233">
        <f t="shared" ref="G64:O64" si="19">SUM(G78)</f>
        <v>191.93</v>
      </c>
      <c r="H64" s="232">
        <f t="shared" si="19"/>
        <v>11.29</v>
      </c>
      <c r="I64" s="232">
        <f t="shared" si="19"/>
        <v>22.58</v>
      </c>
      <c r="J64" s="232">
        <f t="shared" si="19"/>
        <v>33.869999999999997</v>
      </c>
      <c r="K64" s="232">
        <f t="shared" si="19"/>
        <v>259.67</v>
      </c>
      <c r="L64" s="232">
        <f t="shared" si="19"/>
        <v>846.75</v>
      </c>
      <c r="M64" s="233">
        <f t="shared" si="19"/>
        <v>22.58</v>
      </c>
      <c r="N64" s="234">
        <f t="shared" si="19"/>
        <v>0</v>
      </c>
      <c r="O64" s="235">
        <f t="shared" si="19"/>
        <v>0</v>
      </c>
      <c r="Q64" s="210"/>
      <c r="R64" s="136"/>
      <c r="S64" s="136"/>
      <c r="U64" s="136"/>
      <c r="V64" s="136"/>
      <c r="AB64" s="136"/>
      <c r="AC64" s="136"/>
      <c r="AE64" s="136"/>
      <c r="AG64" s="136"/>
      <c r="AI64" s="136"/>
      <c r="AK64" s="136"/>
      <c r="AM64" s="136"/>
      <c r="AN64" s="136"/>
      <c r="AO64" s="136"/>
      <c r="AT64" s="136"/>
      <c r="AU64" s="136"/>
      <c r="AW64" s="136"/>
      <c r="AY64" s="136"/>
      <c r="BA64" s="136"/>
      <c r="BC64" s="136"/>
      <c r="BE64" s="136"/>
    </row>
    <row r="65" spans="1:18" ht="18" customHeight="1">
      <c r="A65" s="1846" t="s">
        <v>108</v>
      </c>
      <c r="B65" s="263" t="s">
        <v>107</v>
      </c>
      <c r="C65" s="149">
        <f>C20</f>
        <v>1092</v>
      </c>
      <c r="D65" s="149">
        <f>D20</f>
        <v>284</v>
      </c>
      <c r="E65" s="149">
        <f>E20</f>
        <v>240</v>
      </c>
      <c r="F65" s="149">
        <f>F20</f>
        <v>85</v>
      </c>
      <c r="G65" s="150">
        <f>$E20*G20/100</f>
        <v>120</v>
      </c>
      <c r="H65" s="150">
        <f t="shared" ref="H65:N65" si="20">$E20*H20/100</f>
        <v>0</v>
      </c>
      <c r="I65" s="150">
        <f t="shared" si="20"/>
        <v>16.8</v>
      </c>
      <c r="J65" s="150">
        <f t="shared" si="20"/>
        <v>0</v>
      </c>
      <c r="K65" s="150">
        <f t="shared" si="20"/>
        <v>136.80000000000001</v>
      </c>
      <c r="L65" s="150">
        <f t="shared" si="20"/>
        <v>103.2</v>
      </c>
      <c r="M65" s="150">
        <f t="shared" si="20"/>
        <v>0</v>
      </c>
      <c r="N65" s="150">
        <f t="shared" si="20"/>
        <v>0</v>
      </c>
      <c r="O65" s="151"/>
      <c r="Q65" s="174">
        <f>SUM(K65:N65)</f>
        <v>240</v>
      </c>
      <c r="R65" s="264">
        <f>SUM(K65:O65)</f>
        <v>240</v>
      </c>
    </row>
    <row r="66" spans="1:18" ht="18" customHeight="1">
      <c r="A66" s="1847"/>
      <c r="B66" s="183" t="s">
        <v>112</v>
      </c>
      <c r="C66" s="196">
        <f t="shared" ref="C66:F78" si="21">C21</f>
        <v>3210.9360000000001</v>
      </c>
      <c r="D66" s="196">
        <f t="shared" si="21"/>
        <v>834.86</v>
      </c>
      <c r="E66" s="196">
        <f t="shared" si="21"/>
        <v>768</v>
      </c>
      <c r="F66" s="196">
        <f t="shared" si="21"/>
        <v>92</v>
      </c>
      <c r="G66" s="172">
        <f>$E21*G21/100</f>
        <v>268.8</v>
      </c>
      <c r="H66" s="172">
        <f t="shared" ref="H66:N68" si="22">$E21*H21/100</f>
        <v>30.72</v>
      </c>
      <c r="I66" s="172">
        <f t="shared" si="22"/>
        <v>107.52</v>
      </c>
      <c r="J66" s="172">
        <f t="shared" si="22"/>
        <v>0</v>
      </c>
      <c r="K66" s="172">
        <f t="shared" si="22"/>
        <v>407.04</v>
      </c>
      <c r="L66" s="172">
        <f t="shared" si="22"/>
        <v>353.28</v>
      </c>
      <c r="M66" s="172">
        <f t="shared" si="22"/>
        <v>7.68</v>
      </c>
      <c r="N66" s="172">
        <f t="shared" si="22"/>
        <v>0</v>
      </c>
      <c r="O66" s="265"/>
      <c r="Q66" s="174">
        <f t="shared" ref="Q66:Q78" si="23">SUM(K66:N66)</f>
        <v>767.99999999999989</v>
      </c>
      <c r="R66" s="264">
        <f t="shared" ref="R66:R78" si="24">SUM(K66:O66)</f>
        <v>767.99999999999989</v>
      </c>
    </row>
    <row r="67" spans="1:18" ht="18" customHeight="1">
      <c r="A67" s="1847"/>
      <c r="B67" s="183" t="s">
        <v>113</v>
      </c>
      <c r="C67" s="196">
        <f t="shared" si="21"/>
        <v>2250</v>
      </c>
      <c r="D67" s="196">
        <f t="shared" si="21"/>
        <v>585</v>
      </c>
      <c r="E67" s="196">
        <f t="shared" si="21"/>
        <v>585</v>
      </c>
      <c r="F67" s="196">
        <f t="shared" si="21"/>
        <v>100</v>
      </c>
      <c r="G67" s="172">
        <f>$E22*G22/100</f>
        <v>146.25</v>
      </c>
      <c r="H67" s="172">
        <f t="shared" si="22"/>
        <v>29.25</v>
      </c>
      <c r="I67" s="172">
        <f t="shared" si="22"/>
        <v>58.5</v>
      </c>
      <c r="J67" s="172">
        <f t="shared" si="22"/>
        <v>0</v>
      </c>
      <c r="K67" s="172">
        <f t="shared" si="22"/>
        <v>234</v>
      </c>
      <c r="L67" s="172">
        <f t="shared" si="22"/>
        <v>351</v>
      </c>
      <c r="M67" s="172">
        <f t="shared" si="22"/>
        <v>0</v>
      </c>
      <c r="N67" s="172">
        <f t="shared" si="22"/>
        <v>0</v>
      </c>
      <c r="O67" s="265"/>
      <c r="Q67" s="174">
        <f t="shared" si="23"/>
        <v>585</v>
      </c>
      <c r="R67" s="264">
        <f t="shared" si="24"/>
        <v>585</v>
      </c>
    </row>
    <row r="68" spans="1:18" ht="18" customHeight="1">
      <c r="A68" s="1847"/>
      <c r="B68" s="183" t="s">
        <v>114</v>
      </c>
      <c r="C68" s="196">
        <f t="shared" si="21"/>
        <v>7140</v>
      </c>
      <c r="D68" s="196">
        <f t="shared" si="21"/>
        <v>1857</v>
      </c>
      <c r="E68" s="196">
        <f t="shared" si="21"/>
        <v>1857</v>
      </c>
      <c r="F68" s="196">
        <f t="shared" si="21"/>
        <v>100</v>
      </c>
      <c r="G68" s="172">
        <f>$E23*G23/100</f>
        <v>928.5</v>
      </c>
      <c r="H68" s="172">
        <f t="shared" si="22"/>
        <v>55.71</v>
      </c>
      <c r="I68" s="172">
        <f t="shared" si="22"/>
        <v>111.42</v>
      </c>
      <c r="J68" s="172">
        <f t="shared" si="22"/>
        <v>74.28</v>
      </c>
      <c r="K68" s="172">
        <f t="shared" si="22"/>
        <v>1169.9100000000001</v>
      </c>
      <c r="L68" s="172">
        <f t="shared" si="22"/>
        <v>612.80999999999995</v>
      </c>
      <c r="M68" s="172">
        <f t="shared" si="22"/>
        <v>37.14</v>
      </c>
      <c r="N68" s="172">
        <f t="shared" si="22"/>
        <v>37.14</v>
      </c>
      <c r="O68" s="238"/>
      <c r="Q68" s="174">
        <f t="shared" si="23"/>
        <v>1857.0000000000002</v>
      </c>
      <c r="R68" s="264">
        <f t="shared" si="24"/>
        <v>1857.0000000000002</v>
      </c>
    </row>
    <row r="69" spans="1:18" ht="18" customHeight="1">
      <c r="A69" s="1847"/>
      <c r="B69" s="183" t="s">
        <v>115</v>
      </c>
      <c r="C69" s="196">
        <f t="shared" si="21"/>
        <v>1164</v>
      </c>
      <c r="D69" s="196">
        <f t="shared" si="21"/>
        <v>303</v>
      </c>
      <c r="E69" s="196">
        <f t="shared" si="21"/>
        <v>303</v>
      </c>
      <c r="F69" s="196">
        <f t="shared" si="21"/>
        <v>100</v>
      </c>
      <c r="G69" s="172">
        <f>ROUND($E24*G24/100,0)</f>
        <v>136</v>
      </c>
      <c r="H69" s="172">
        <f t="shared" ref="H69:N69" si="25">ROUND($E24*H24/100,0)</f>
        <v>9</v>
      </c>
      <c r="I69" s="172">
        <f t="shared" si="25"/>
        <v>3</v>
      </c>
      <c r="J69" s="172">
        <f t="shared" si="25"/>
        <v>12</v>
      </c>
      <c r="K69" s="172">
        <f t="shared" si="25"/>
        <v>161</v>
      </c>
      <c r="L69" s="172">
        <f t="shared" si="25"/>
        <v>142</v>
      </c>
      <c r="M69" s="172">
        <f t="shared" si="25"/>
        <v>0</v>
      </c>
      <c r="N69" s="172">
        <f t="shared" si="25"/>
        <v>0</v>
      </c>
      <c r="O69" s="238"/>
      <c r="Q69" s="174">
        <f t="shared" si="23"/>
        <v>303</v>
      </c>
      <c r="R69" s="264">
        <f t="shared" si="24"/>
        <v>303</v>
      </c>
    </row>
    <row r="70" spans="1:18" ht="18" customHeight="1">
      <c r="A70" s="1847"/>
      <c r="B70" s="183" t="s">
        <v>116</v>
      </c>
      <c r="C70" s="196">
        <f t="shared" si="21"/>
        <v>6887</v>
      </c>
      <c r="D70" s="196">
        <f t="shared" si="21"/>
        <v>1790.6200000000001</v>
      </c>
      <c r="E70" s="196">
        <f t="shared" si="21"/>
        <v>1791</v>
      </c>
      <c r="F70" s="196">
        <f t="shared" si="21"/>
        <v>100</v>
      </c>
      <c r="G70" s="172">
        <f t="shared" ref="G70:N76" si="26">$E25*G25/100</f>
        <v>931.32</v>
      </c>
      <c r="H70" s="172">
        <f t="shared" si="26"/>
        <v>17.91</v>
      </c>
      <c r="I70" s="172">
        <f t="shared" si="26"/>
        <v>89.55</v>
      </c>
      <c r="J70" s="172">
        <f t="shared" si="26"/>
        <v>35.82</v>
      </c>
      <c r="K70" s="172">
        <f t="shared" si="26"/>
        <v>1074.5999999999999</v>
      </c>
      <c r="L70" s="172">
        <f t="shared" si="26"/>
        <v>662.67</v>
      </c>
      <c r="M70" s="172">
        <f t="shared" si="26"/>
        <v>53.73</v>
      </c>
      <c r="N70" s="172">
        <f t="shared" si="26"/>
        <v>0</v>
      </c>
      <c r="O70" s="238"/>
      <c r="Q70" s="174">
        <f t="shared" si="23"/>
        <v>1791</v>
      </c>
      <c r="R70" s="264">
        <f t="shared" si="24"/>
        <v>1791</v>
      </c>
    </row>
    <row r="71" spans="1:18" ht="18" customHeight="1">
      <c r="A71" s="1847"/>
      <c r="B71" s="183" t="s">
        <v>117</v>
      </c>
      <c r="C71" s="239">
        <f t="shared" si="21"/>
        <v>8830</v>
      </c>
      <c r="D71" s="239">
        <f t="shared" si="21"/>
        <v>2296</v>
      </c>
      <c r="E71" s="239">
        <f t="shared" si="21"/>
        <v>2296</v>
      </c>
      <c r="F71" s="239">
        <f t="shared" si="21"/>
        <v>100</v>
      </c>
      <c r="G71" s="172">
        <f t="shared" si="26"/>
        <v>1492.4</v>
      </c>
      <c r="H71" s="172">
        <f t="shared" si="26"/>
        <v>45.92</v>
      </c>
      <c r="I71" s="172">
        <f t="shared" si="26"/>
        <v>160.72</v>
      </c>
      <c r="J71" s="172">
        <f t="shared" si="26"/>
        <v>206.64</v>
      </c>
      <c r="K71" s="172">
        <f t="shared" si="26"/>
        <v>1905.68</v>
      </c>
      <c r="L71" s="172">
        <f t="shared" si="26"/>
        <v>321.44</v>
      </c>
      <c r="M71" s="172">
        <f t="shared" si="26"/>
        <v>68.88</v>
      </c>
      <c r="N71" s="172">
        <f t="shared" si="26"/>
        <v>0</v>
      </c>
      <c r="O71" s="238"/>
      <c r="Q71" s="174">
        <f t="shared" si="23"/>
        <v>2296</v>
      </c>
      <c r="R71" s="264">
        <f t="shared" si="24"/>
        <v>2296</v>
      </c>
    </row>
    <row r="72" spans="1:18" ht="18" customHeight="1">
      <c r="A72" s="1847"/>
      <c r="B72" s="183" t="s">
        <v>109</v>
      </c>
      <c r="C72" s="239">
        <f t="shared" si="21"/>
        <v>6927</v>
      </c>
      <c r="D72" s="239">
        <f t="shared" si="21"/>
        <v>1801</v>
      </c>
      <c r="E72" s="239">
        <f t="shared" si="21"/>
        <v>1801</v>
      </c>
      <c r="F72" s="239">
        <f t="shared" si="21"/>
        <v>100</v>
      </c>
      <c r="G72" s="172">
        <f t="shared" si="26"/>
        <v>990.55</v>
      </c>
      <c r="H72" s="172">
        <f t="shared" si="26"/>
        <v>0</v>
      </c>
      <c r="I72" s="172">
        <f t="shared" si="26"/>
        <v>0</v>
      </c>
      <c r="J72" s="172">
        <f t="shared" si="26"/>
        <v>180.1</v>
      </c>
      <c r="K72" s="172">
        <f t="shared" si="26"/>
        <v>1170.6500000000001</v>
      </c>
      <c r="L72" s="172">
        <f t="shared" si="26"/>
        <v>630.35</v>
      </c>
      <c r="M72" s="172">
        <f t="shared" si="26"/>
        <v>0</v>
      </c>
      <c r="N72" s="172">
        <f t="shared" si="26"/>
        <v>0</v>
      </c>
      <c r="O72" s="238"/>
      <c r="Q72" s="174">
        <f t="shared" si="23"/>
        <v>1801</v>
      </c>
      <c r="R72" s="264">
        <f t="shared" si="24"/>
        <v>1801</v>
      </c>
    </row>
    <row r="73" spans="1:18" ht="18" customHeight="1">
      <c r="A73" s="1847"/>
      <c r="B73" s="183" t="s">
        <v>118</v>
      </c>
      <c r="C73" s="239">
        <f t="shared" si="21"/>
        <v>4568</v>
      </c>
      <c r="D73" s="239">
        <f t="shared" si="21"/>
        <v>1188</v>
      </c>
      <c r="E73" s="239">
        <f t="shared" si="21"/>
        <v>1188</v>
      </c>
      <c r="F73" s="239">
        <f t="shared" si="21"/>
        <v>100</v>
      </c>
      <c r="G73" s="172">
        <f t="shared" si="26"/>
        <v>118.8</v>
      </c>
      <c r="H73" s="172">
        <f t="shared" si="26"/>
        <v>23.76</v>
      </c>
      <c r="I73" s="172">
        <f t="shared" si="26"/>
        <v>23.76</v>
      </c>
      <c r="J73" s="172">
        <f t="shared" si="26"/>
        <v>23.76</v>
      </c>
      <c r="K73" s="172">
        <f t="shared" si="26"/>
        <v>190.08</v>
      </c>
      <c r="L73" s="172">
        <f t="shared" si="26"/>
        <v>986.04</v>
      </c>
      <c r="M73" s="172">
        <f t="shared" si="26"/>
        <v>11.88</v>
      </c>
      <c r="N73" s="172">
        <f t="shared" si="26"/>
        <v>0</v>
      </c>
      <c r="O73" s="238"/>
      <c r="Q73" s="174">
        <f t="shared" si="23"/>
        <v>1188</v>
      </c>
      <c r="R73" s="264">
        <f t="shared" si="24"/>
        <v>1188</v>
      </c>
    </row>
    <row r="74" spans="1:18" ht="18" customHeight="1">
      <c r="A74" s="1847"/>
      <c r="B74" s="183" t="s">
        <v>110</v>
      </c>
      <c r="C74" s="239">
        <f t="shared" si="21"/>
        <v>9783</v>
      </c>
      <c r="D74" s="239">
        <f t="shared" si="21"/>
        <v>2543.58</v>
      </c>
      <c r="E74" s="239">
        <f t="shared" si="21"/>
        <v>2263</v>
      </c>
      <c r="F74" s="239">
        <f t="shared" si="21"/>
        <v>89</v>
      </c>
      <c r="G74" s="172">
        <f t="shared" si="26"/>
        <v>1199.3900000000001</v>
      </c>
      <c r="H74" s="172">
        <f t="shared" si="26"/>
        <v>45.26</v>
      </c>
      <c r="I74" s="172">
        <f t="shared" si="26"/>
        <v>113.15</v>
      </c>
      <c r="J74" s="172">
        <f t="shared" si="26"/>
        <v>45.26</v>
      </c>
      <c r="K74" s="172">
        <f t="shared" si="26"/>
        <v>1403.06</v>
      </c>
      <c r="L74" s="172">
        <f t="shared" si="26"/>
        <v>0</v>
      </c>
      <c r="M74" s="172">
        <f t="shared" si="26"/>
        <v>859.94</v>
      </c>
      <c r="N74" s="172">
        <f t="shared" si="26"/>
        <v>0</v>
      </c>
      <c r="O74" s="238"/>
      <c r="Q74" s="174">
        <f t="shared" si="23"/>
        <v>2263</v>
      </c>
      <c r="R74" s="264">
        <f t="shared" si="24"/>
        <v>2263</v>
      </c>
    </row>
    <row r="75" spans="1:18" ht="18" customHeight="1">
      <c r="A75" s="1847"/>
      <c r="B75" s="183" t="s">
        <v>99</v>
      </c>
      <c r="C75" s="239">
        <f t="shared" si="21"/>
        <v>1259</v>
      </c>
      <c r="D75" s="239">
        <f t="shared" si="21"/>
        <v>327</v>
      </c>
      <c r="E75" s="239">
        <f t="shared" si="21"/>
        <v>327</v>
      </c>
      <c r="F75" s="239">
        <f t="shared" si="21"/>
        <v>100</v>
      </c>
      <c r="G75" s="172">
        <f t="shared" si="26"/>
        <v>186.39</v>
      </c>
      <c r="H75" s="172">
        <f t="shared" si="26"/>
        <v>3.27</v>
      </c>
      <c r="I75" s="172">
        <f t="shared" si="26"/>
        <v>91.56</v>
      </c>
      <c r="J75" s="172">
        <f t="shared" si="26"/>
        <v>0</v>
      </c>
      <c r="K75" s="172">
        <f t="shared" si="26"/>
        <v>281.22000000000003</v>
      </c>
      <c r="L75" s="172">
        <f t="shared" si="26"/>
        <v>3.27</v>
      </c>
      <c r="M75" s="172">
        <f t="shared" si="26"/>
        <v>42.51</v>
      </c>
      <c r="N75" s="172">
        <f t="shared" si="26"/>
        <v>0</v>
      </c>
      <c r="O75" s="238"/>
      <c r="Q75" s="174">
        <f t="shared" si="23"/>
        <v>327</v>
      </c>
      <c r="R75" s="264">
        <f t="shared" si="24"/>
        <v>327</v>
      </c>
    </row>
    <row r="76" spans="1:18" ht="18" customHeight="1">
      <c r="A76" s="1847"/>
      <c r="B76" s="183" t="s">
        <v>100</v>
      </c>
      <c r="C76" s="239">
        <f t="shared" si="21"/>
        <v>9876</v>
      </c>
      <c r="D76" s="239">
        <f t="shared" si="21"/>
        <v>2568</v>
      </c>
      <c r="E76" s="239">
        <f t="shared" si="21"/>
        <v>2568</v>
      </c>
      <c r="F76" s="239">
        <f t="shared" si="21"/>
        <v>100</v>
      </c>
      <c r="G76" s="172">
        <f t="shared" si="26"/>
        <v>0</v>
      </c>
      <c r="H76" s="172">
        <f t="shared" si="26"/>
        <v>0</v>
      </c>
      <c r="I76" s="172">
        <f t="shared" si="26"/>
        <v>0</v>
      </c>
      <c r="J76" s="172">
        <f t="shared" si="26"/>
        <v>1078.56</v>
      </c>
      <c r="K76" s="172">
        <f t="shared" si="26"/>
        <v>1078.56</v>
      </c>
      <c r="L76" s="172">
        <f t="shared" si="26"/>
        <v>1489.44</v>
      </c>
      <c r="M76" s="172">
        <f t="shared" si="26"/>
        <v>0</v>
      </c>
      <c r="N76" s="172">
        <f t="shared" si="26"/>
        <v>0</v>
      </c>
      <c r="O76" s="238"/>
      <c r="Q76" s="174">
        <f t="shared" si="23"/>
        <v>2568</v>
      </c>
      <c r="R76" s="264">
        <f t="shared" si="24"/>
        <v>2568</v>
      </c>
    </row>
    <row r="77" spans="1:18" ht="18" customHeight="1">
      <c r="A77" s="1847"/>
      <c r="B77" s="170" t="s">
        <v>111</v>
      </c>
      <c r="C77" s="239">
        <f t="shared" si="21"/>
        <v>216</v>
      </c>
      <c r="D77" s="239">
        <f t="shared" si="21"/>
        <v>56.160000000000004</v>
      </c>
      <c r="E77" s="239">
        <f t="shared" si="21"/>
        <v>0</v>
      </c>
      <c r="F77" s="239">
        <f t="shared" si="21"/>
        <v>0</v>
      </c>
      <c r="G77" s="172">
        <f t="shared" ref="G77:N77" si="27">$E32*G32/100</f>
        <v>0</v>
      </c>
      <c r="H77" s="172">
        <f t="shared" si="27"/>
        <v>0</v>
      </c>
      <c r="I77" s="172">
        <f t="shared" si="27"/>
        <v>0</v>
      </c>
      <c r="J77" s="172">
        <f t="shared" si="27"/>
        <v>0</v>
      </c>
      <c r="K77" s="172">
        <f t="shared" si="27"/>
        <v>0</v>
      </c>
      <c r="L77" s="172">
        <f t="shared" si="27"/>
        <v>0</v>
      </c>
      <c r="M77" s="172">
        <f t="shared" si="27"/>
        <v>0</v>
      </c>
      <c r="N77" s="172">
        <f t="shared" si="27"/>
        <v>0</v>
      </c>
      <c r="O77" s="238"/>
      <c r="Q77" s="174">
        <f t="shared" si="23"/>
        <v>0</v>
      </c>
      <c r="R77" s="264">
        <f t="shared" si="24"/>
        <v>0</v>
      </c>
    </row>
    <row r="78" spans="1:18" ht="18" customHeight="1" thickBot="1">
      <c r="A78" s="1848"/>
      <c r="B78" s="240" t="s">
        <v>102</v>
      </c>
      <c r="C78" s="241">
        <f t="shared" si="21"/>
        <v>4344</v>
      </c>
      <c r="D78" s="241">
        <f t="shared" si="21"/>
        <v>1129</v>
      </c>
      <c r="E78" s="241">
        <f t="shared" si="21"/>
        <v>1129</v>
      </c>
      <c r="F78" s="241">
        <f t="shared" si="21"/>
        <v>100</v>
      </c>
      <c r="G78" s="165">
        <f t="shared" ref="G78:N78" si="28">$E33*G33/100</f>
        <v>191.93</v>
      </c>
      <c r="H78" s="165">
        <f t="shared" si="28"/>
        <v>11.29</v>
      </c>
      <c r="I78" s="165">
        <f t="shared" si="28"/>
        <v>22.58</v>
      </c>
      <c r="J78" s="165">
        <f t="shared" si="28"/>
        <v>33.869999999999997</v>
      </c>
      <c r="K78" s="165">
        <f t="shared" si="28"/>
        <v>259.67</v>
      </c>
      <c r="L78" s="165">
        <f t="shared" si="28"/>
        <v>846.75</v>
      </c>
      <c r="M78" s="165">
        <f t="shared" si="28"/>
        <v>22.58</v>
      </c>
      <c r="N78" s="165">
        <f t="shared" si="28"/>
        <v>0</v>
      </c>
      <c r="O78" s="242"/>
      <c r="Q78" s="174">
        <f t="shared" si="23"/>
        <v>1129</v>
      </c>
      <c r="R78" s="264">
        <f t="shared" si="24"/>
        <v>1129</v>
      </c>
    </row>
  </sheetData>
  <mergeCells count="21">
    <mergeCell ref="A20:A33"/>
    <mergeCell ref="E4:N4"/>
    <mergeCell ref="A11:B11"/>
    <mergeCell ref="A65:A78"/>
    <mergeCell ref="A49:B53"/>
    <mergeCell ref="A54:B54"/>
    <mergeCell ref="A55:B55"/>
    <mergeCell ref="A56:B56"/>
    <mergeCell ref="A12:B12"/>
    <mergeCell ref="A58:A64"/>
    <mergeCell ref="E41:K41"/>
    <mergeCell ref="A10:B10"/>
    <mergeCell ref="A57:B57"/>
    <mergeCell ref="G5:N5"/>
    <mergeCell ref="G6:K6"/>
    <mergeCell ref="A13:A19"/>
    <mergeCell ref="A1:P1"/>
    <mergeCell ref="G2:H2"/>
    <mergeCell ref="A4:B8"/>
    <mergeCell ref="A9:B9"/>
    <mergeCell ref="B3:L3"/>
  </mergeCells>
  <phoneticPr fontId="3"/>
  <printOptions horizontalCentered="1"/>
  <pageMargins left="0.59055118110236227" right="0.59055118110236227" top="0.59055118110236227" bottom="0.39370078740157483" header="0.51181102362204722" footer="0.31496062992125984"/>
  <pageSetup paperSize="9" scale="86" firstPageNumber="26" pageOrder="overThenDown" orientation="portrait" r:id="rId1"/>
  <headerFooter scaleWithDoc="0" alignWithMargins="0">
    <oddFooter>&amp;C-&amp;P -</oddFooter>
  </headerFooter>
  <rowBreaks count="1" manualBreakCount="1">
    <brk id="46" max="16383" man="1"/>
  </rowBreaks>
  <ignoredErrors>
    <ignoredError sqref="K9:O12 K21:O28" formula="1"/>
    <ignoredError sqref="K13:O20" formula="1" formulaRange="1"/>
    <ignoredError sqref="C13:J2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
  <dimension ref="A1:X93"/>
  <sheetViews>
    <sheetView view="pageBreakPreview" zoomScale="85" zoomScaleNormal="75" zoomScaleSheetLayoutView="85" workbookViewId="0">
      <pane xSplit="3" ySplit="8" topLeftCell="D9" activePane="bottomRight" state="frozen"/>
      <selection activeCell="H31" sqref="H31:H33"/>
      <selection pane="topRight" activeCell="H31" sqref="H31:H33"/>
      <selection pane="bottomLeft" activeCell="H31" sqref="H31:H33"/>
      <selection pane="bottomRight" activeCell="H92" sqref="H92"/>
    </sheetView>
  </sheetViews>
  <sheetFormatPr defaultColWidth="13.375" defaultRowHeight="17.25"/>
  <cols>
    <col min="1" max="1" width="4.5" style="68" bestFit="1" customWidth="1"/>
    <col min="2" max="2" width="1.625" style="68" customWidth="1"/>
    <col min="3" max="3" width="11.375" style="68" customWidth="1"/>
    <col min="4" max="4" width="8.5" style="68" bestFit="1" customWidth="1"/>
    <col min="5" max="5" width="8.5" style="46" bestFit="1" customWidth="1"/>
    <col min="6" max="6" width="7.5" style="46" bestFit="1" customWidth="1"/>
    <col min="7" max="8" width="8.5" style="46" bestFit="1" customWidth="1"/>
    <col min="9" max="10" width="7.5" style="46" bestFit="1" customWidth="1"/>
    <col min="11" max="11" width="8.5" style="46" customWidth="1"/>
    <col min="12" max="13" width="8.5" style="46" bestFit="1" customWidth="1"/>
    <col min="14" max="15" width="8.5" style="46" customWidth="1"/>
    <col min="16" max="16" width="8.5" style="46" bestFit="1" customWidth="1"/>
    <col min="17" max="17" width="8.5" style="46" customWidth="1"/>
    <col min="18" max="18" width="8.5" style="46" bestFit="1" customWidth="1"/>
    <col min="19" max="19" width="6" style="46" bestFit="1" customWidth="1"/>
    <col min="20" max="20" width="8.5" style="46" bestFit="1" customWidth="1"/>
    <col min="21" max="21" width="4.5" style="46" bestFit="1" customWidth="1"/>
    <col min="22" max="22" width="5.5" style="46" bestFit="1" customWidth="1"/>
    <col min="23" max="23" width="2.5" style="46" customWidth="1"/>
    <col min="24" max="24" width="9.875" style="46" customWidth="1"/>
    <col min="25" max="16384" width="13.375" style="46"/>
  </cols>
  <sheetData>
    <row r="1" spans="1:24">
      <c r="A1" s="1903" t="s">
        <v>698</v>
      </c>
      <c r="B1" s="1903"/>
      <c r="C1" s="1903"/>
      <c r="D1" s="1903"/>
      <c r="E1" s="1903"/>
      <c r="F1" s="1903"/>
      <c r="G1" s="1903"/>
      <c r="H1" s="1903"/>
      <c r="I1" s="1903"/>
      <c r="J1" s="1903"/>
      <c r="K1" s="1903"/>
      <c r="L1" s="1903"/>
      <c r="M1" s="44"/>
      <c r="N1" s="44"/>
      <c r="O1" s="44"/>
      <c r="P1" s="44"/>
      <c r="Q1" s="44"/>
      <c r="R1" s="44"/>
      <c r="S1" s="44"/>
      <c r="T1" s="44"/>
      <c r="U1" s="44"/>
      <c r="V1" s="44"/>
      <c r="W1" s="45"/>
      <c r="X1" s="45"/>
    </row>
    <row r="2" spans="1:24">
      <c r="A2" s="47"/>
      <c r="B2" s="47"/>
      <c r="C2" s="1904" t="s">
        <v>394</v>
      </c>
      <c r="D2" s="1904"/>
      <c r="E2" s="1904"/>
      <c r="F2" s="1904"/>
      <c r="G2" s="44"/>
      <c r="H2" s="44"/>
      <c r="I2" s="44"/>
      <c r="J2" s="1907"/>
      <c r="K2" s="1907"/>
      <c r="L2" s="1907"/>
      <c r="M2" s="44"/>
      <c r="N2" s="44"/>
      <c r="O2" s="44"/>
      <c r="P2" s="44"/>
      <c r="Q2" s="44"/>
      <c r="R2" s="44"/>
      <c r="S2" s="44"/>
      <c r="T2" s="44"/>
      <c r="U2" s="44"/>
      <c r="V2" s="44"/>
      <c r="W2" s="45"/>
      <c r="X2" s="45"/>
    </row>
    <row r="3" spans="1:24" ht="9" customHeight="1" thickBot="1">
      <c r="A3" s="47"/>
      <c r="B3" s="47"/>
      <c r="C3" s="48"/>
      <c r="D3" s="47"/>
      <c r="E3" s="48"/>
      <c r="F3" s="48"/>
      <c r="G3" s="48"/>
      <c r="H3" s="48"/>
      <c r="I3" s="48"/>
      <c r="J3" s="48"/>
      <c r="K3" s="48"/>
      <c r="L3" s="48"/>
      <c r="M3" s="48"/>
      <c r="N3" s="48"/>
      <c r="O3" s="48"/>
      <c r="P3" s="48"/>
      <c r="Q3" s="48"/>
      <c r="R3" s="48"/>
      <c r="S3" s="48"/>
      <c r="T3" s="48"/>
      <c r="U3" s="48"/>
      <c r="V3" s="48"/>
      <c r="W3" s="49"/>
      <c r="X3" s="49"/>
    </row>
    <row r="4" spans="1:24" ht="15" customHeight="1">
      <c r="A4" s="1929" t="s">
        <v>87</v>
      </c>
      <c r="B4" s="1930"/>
      <c r="C4" s="1931"/>
      <c r="D4" s="1910" t="s">
        <v>50</v>
      </c>
      <c r="E4" s="1911"/>
      <c r="F4" s="1911"/>
      <c r="G4" s="1912"/>
      <c r="H4" s="1910" t="s">
        <v>74</v>
      </c>
      <c r="I4" s="1911"/>
      <c r="J4" s="1938"/>
      <c r="K4" s="1913" t="s">
        <v>398</v>
      </c>
      <c r="L4" s="1911"/>
      <c r="M4" s="1911"/>
      <c r="N4" s="1911"/>
      <c r="O4" s="1912"/>
      <c r="P4" s="108"/>
      <c r="Q4" s="109"/>
      <c r="R4" s="1911" t="s">
        <v>16</v>
      </c>
      <c r="S4" s="1911"/>
      <c r="T4" s="1911"/>
      <c r="U4" s="109"/>
      <c r="V4" s="110"/>
      <c r="W4" s="50"/>
    </row>
    <row r="5" spans="1:24" ht="15" customHeight="1">
      <c r="A5" s="1932"/>
      <c r="B5" s="1933"/>
      <c r="C5" s="1934"/>
      <c r="D5" s="501"/>
      <c r="E5" s="503"/>
      <c r="F5" s="503"/>
      <c r="G5" s="51"/>
      <c r="H5" s="52"/>
      <c r="I5" s="52"/>
      <c r="J5" s="138"/>
      <c r="K5" s="119"/>
      <c r="L5" s="53" t="s">
        <v>4</v>
      </c>
      <c r="M5" s="53"/>
      <c r="N5" s="53"/>
      <c r="O5" s="54" t="s">
        <v>2</v>
      </c>
      <c r="P5" s="1939" t="s">
        <v>220</v>
      </c>
      <c r="Q5" s="1940"/>
      <c r="R5" s="1939" t="s">
        <v>221</v>
      </c>
      <c r="S5" s="1941"/>
      <c r="T5" s="1940"/>
      <c r="U5" s="1922" t="s">
        <v>61</v>
      </c>
      <c r="V5" s="1923"/>
      <c r="W5" s="50"/>
    </row>
    <row r="6" spans="1:24" ht="15" customHeight="1">
      <c r="A6" s="1932"/>
      <c r="B6" s="1933"/>
      <c r="C6" s="1934"/>
      <c r="D6" s="55" t="s">
        <v>222</v>
      </c>
      <c r="E6" s="55" t="s">
        <v>222</v>
      </c>
      <c r="F6" s="55" t="s">
        <v>223</v>
      </c>
      <c r="G6" s="55" t="s">
        <v>189</v>
      </c>
      <c r="H6" s="55" t="s">
        <v>224</v>
      </c>
      <c r="I6" s="55" t="s">
        <v>225</v>
      </c>
      <c r="J6" s="139" t="s">
        <v>68</v>
      </c>
      <c r="K6" s="378"/>
      <c r="L6" s="381"/>
      <c r="M6" s="52"/>
      <c r="N6" s="52"/>
      <c r="O6" s="55" t="s">
        <v>201</v>
      </c>
      <c r="P6" s="55" t="s">
        <v>399</v>
      </c>
      <c r="Q6" s="55" t="s">
        <v>59</v>
      </c>
      <c r="R6" s="57" t="s">
        <v>188</v>
      </c>
      <c r="S6" s="502"/>
      <c r="T6" s="55" t="s">
        <v>59</v>
      </c>
      <c r="U6" s="58" t="s">
        <v>402</v>
      </c>
      <c r="V6" s="111" t="s">
        <v>59</v>
      </c>
      <c r="W6" s="50"/>
    </row>
    <row r="7" spans="1:24" ht="15" customHeight="1">
      <c r="A7" s="1932"/>
      <c r="B7" s="1933"/>
      <c r="C7" s="1934"/>
      <c r="D7" s="55" t="s">
        <v>17</v>
      </c>
      <c r="E7" s="55" t="s">
        <v>17</v>
      </c>
      <c r="F7" s="55" t="s">
        <v>17</v>
      </c>
      <c r="G7" s="55"/>
      <c r="H7" s="55" t="s">
        <v>58</v>
      </c>
      <c r="I7" s="55" t="s">
        <v>58</v>
      </c>
      <c r="J7" s="139" t="s">
        <v>58</v>
      </c>
      <c r="K7" s="379" t="s">
        <v>404</v>
      </c>
      <c r="L7" s="382" t="s">
        <v>226</v>
      </c>
      <c r="M7" s="56" t="s">
        <v>406</v>
      </c>
      <c r="N7" s="55" t="s">
        <v>405</v>
      </c>
      <c r="O7" s="59"/>
      <c r="P7" s="59"/>
      <c r="Q7" s="55" t="s">
        <v>60</v>
      </c>
      <c r="R7" s="59"/>
      <c r="S7" s="60" t="s">
        <v>22</v>
      </c>
      <c r="T7" s="55" t="s">
        <v>60</v>
      </c>
      <c r="U7" s="61"/>
      <c r="V7" s="111" t="s">
        <v>60</v>
      </c>
      <c r="W7" s="50"/>
    </row>
    <row r="8" spans="1:24" ht="15" customHeight="1" thickBot="1">
      <c r="A8" s="1935"/>
      <c r="B8" s="1936"/>
      <c r="C8" s="1937"/>
      <c r="D8" s="112" t="s">
        <v>40</v>
      </c>
      <c r="E8" s="112"/>
      <c r="F8" s="112" t="s">
        <v>20</v>
      </c>
      <c r="G8" s="113"/>
      <c r="H8" s="112"/>
      <c r="I8" s="112"/>
      <c r="J8" s="140"/>
      <c r="K8" s="380"/>
      <c r="L8" s="383"/>
      <c r="M8" s="115"/>
      <c r="N8" s="114"/>
      <c r="O8" s="114"/>
      <c r="P8" s="112" t="s">
        <v>400</v>
      </c>
      <c r="Q8" s="112" t="s">
        <v>228</v>
      </c>
      <c r="R8" s="112" t="s">
        <v>227</v>
      </c>
      <c r="S8" s="116" t="s">
        <v>401</v>
      </c>
      <c r="T8" s="112" t="s">
        <v>228</v>
      </c>
      <c r="U8" s="117" t="s">
        <v>403</v>
      </c>
      <c r="V8" s="118" t="s">
        <v>228</v>
      </c>
      <c r="W8" s="50"/>
    </row>
    <row r="9" spans="1:24" ht="16.5" customHeight="1" thickBot="1">
      <c r="A9" s="1932" t="s">
        <v>350</v>
      </c>
      <c r="B9" s="1933"/>
      <c r="C9" s="1934"/>
      <c r="D9" s="1090">
        <f>SUM(D10:D12)</f>
        <v>26434</v>
      </c>
      <c r="E9" s="1091">
        <f t="shared" ref="E9:V9" si="0">SUM(E10:E12)</f>
        <v>32921</v>
      </c>
      <c r="F9" s="1090">
        <f t="shared" si="0"/>
        <v>3641</v>
      </c>
      <c r="G9" s="1091">
        <f t="shared" si="0"/>
        <v>62996</v>
      </c>
      <c r="H9" s="1091">
        <f t="shared" si="0"/>
        <v>15090.6</v>
      </c>
      <c r="I9" s="1090">
        <f t="shared" si="0"/>
        <v>814</v>
      </c>
      <c r="J9" s="1092">
        <f t="shared" si="0"/>
        <v>14</v>
      </c>
      <c r="K9" s="1093">
        <f t="shared" si="0"/>
        <v>0</v>
      </c>
      <c r="L9" s="1094">
        <f>SUM(L10:L12)</f>
        <v>36748.6</v>
      </c>
      <c r="M9" s="1090">
        <f t="shared" si="0"/>
        <v>25406.400000000001</v>
      </c>
      <c r="N9" s="1090">
        <f t="shared" si="0"/>
        <v>834</v>
      </c>
      <c r="O9" s="1090">
        <f t="shared" si="0"/>
        <v>62989</v>
      </c>
      <c r="P9" s="1091">
        <f t="shared" si="0"/>
        <v>17730</v>
      </c>
      <c r="Q9" s="1090">
        <f t="shared" si="0"/>
        <v>4923.5</v>
      </c>
      <c r="R9" s="1090">
        <f t="shared" si="0"/>
        <v>22453</v>
      </c>
      <c r="S9" s="1090">
        <f t="shared" si="0"/>
        <v>789</v>
      </c>
      <c r="T9" s="1090">
        <f t="shared" si="0"/>
        <v>58661.9</v>
      </c>
      <c r="U9" s="1090">
        <f t="shared" si="0"/>
        <v>5</v>
      </c>
      <c r="V9" s="1095">
        <f t="shared" si="0"/>
        <v>27</v>
      </c>
      <c r="W9" s="62"/>
      <c r="X9" s="62"/>
    </row>
    <row r="10" spans="1:24" ht="16.5" customHeight="1">
      <c r="A10" s="1924" t="s">
        <v>91</v>
      </c>
      <c r="B10" s="1925"/>
      <c r="C10" s="1926"/>
      <c r="D10" s="1021">
        <f>SUM(D13:D15)</f>
        <v>16443.599999999999</v>
      </c>
      <c r="E10" s="1022">
        <f t="shared" ref="E10:V10" si="1">SUM(E13:E15)</f>
        <v>17652</v>
      </c>
      <c r="F10" s="1021">
        <f t="shared" si="1"/>
        <v>1087</v>
      </c>
      <c r="G10" s="1022">
        <f t="shared" si="1"/>
        <v>35182.6</v>
      </c>
      <c r="H10" s="1022">
        <f t="shared" si="1"/>
        <v>7438</v>
      </c>
      <c r="I10" s="1021">
        <f t="shared" si="1"/>
        <v>471</v>
      </c>
      <c r="J10" s="1023">
        <f t="shared" si="1"/>
        <v>14</v>
      </c>
      <c r="K10" s="1096">
        <f t="shared" si="1"/>
        <v>0</v>
      </c>
      <c r="L10" s="1024">
        <f t="shared" si="1"/>
        <v>28243.599999999999</v>
      </c>
      <c r="M10" s="1021">
        <f t="shared" si="1"/>
        <v>6441</v>
      </c>
      <c r="N10" s="1021">
        <f t="shared" si="1"/>
        <v>491</v>
      </c>
      <c r="O10" s="1021">
        <f t="shared" si="1"/>
        <v>35175.599999999999</v>
      </c>
      <c r="P10" s="1022">
        <f t="shared" si="1"/>
        <v>12917</v>
      </c>
      <c r="Q10" s="1021">
        <f t="shared" si="1"/>
        <v>4224.5</v>
      </c>
      <c r="R10" s="1021">
        <f t="shared" si="1"/>
        <v>11745</v>
      </c>
      <c r="S10" s="1021">
        <f t="shared" si="1"/>
        <v>214</v>
      </c>
      <c r="T10" s="1021">
        <f t="shared" si="1"/>
        <v>31425.5</v>
      </c>
      <c r="U10" s="1021">
        <f t="shared" si="1"/>
        <v>5</v>
      </c>
      <c r="V10" s="1026">
        <f t="shared" si="1"/>
        <v>27</v>
      </c>
      <c r="W10" s="63"/>
      <c r="X10" s="63"/>
    </row>
    <row r="11" spans="1:24" ht="16.5" customHeight="1">
      <c r="A11" s="1927" t="s">
        <v>351</v>
      </c>
      <c r="B11" s="1928"/>
      <c r="C11" s="1920"/>
      <c r="D11" s="1027">
        <f>SUM(D16:D17)</f>
        <v>6291.4</v>
      </c>
      <c r="E11" s="1028">
        <f t="shared" ref="E11:V11" si="2">SUM(E16:E17)</f>
        <v>13126</v>
      </c>
      <c r="F11" s="1027">
        <f t="shared" si="2"/>
        <v>2367</v>
      </c>
      <c r="G11" s="1028">
        <f t="shared" si="2"/>
        <v>21784.400000000001</v>
      </c>
      <c r="H11" s="1028">
        <f t="shared" si="2"/>
        <v>5084.6000000000004</v>
      </c>
      <c r="I11" s="1027">
        <f t="shared" si="2"/>
        <v>307</v>
      </c>
      <c r="J11" s="1029">
        <f>SUM(J16:J17)</f>
        <v>0</v>
      </c>
      <c r="K11" s="1053">
        <f>SUM(K16:K17)</f>
        <v>0</v>
      </c>
      <c r="L11" s="1030">
        <f t="shared" si="2"/>
        <v>3341</v>
      </c>
      <c r="M11" s="1027">
        <f t="shared" si="2"/>
        <v>18136.400000000001</v>
      </c>
      <c r="N11" s="1027">
        <f t="shared" si="2"/>
        <v>307</v>
      </c>
      <c r="O11" s="1027">
        <f t="shared" si="2"/>
        <v>21784.400000000001</v>
      </c>
      <c r="P11" s="1028">
        <f t="shared" si="2"/>
        <v>578</v>
      </c>
      <c r="Q11" s="1027">
        <f t="shared" si="2"/>
        <v>158</v>
      </c>
      <c r="R11" s="1027">
        <f t="shared" si="2"/>
        <v>7664</v>
      </c>
      <c r="S11" s="1027">
        <f t="shared" si="2"/>
        <v>489</v>
      </c>
      <c r="T11" s="1027">
        <f t="shared" si="2"/>
        <v>21747.4</v>
      </c>
      <c r="U11" s="1027">
        <f t="shared" si="2"/>
        <v>0</v>
      </c>
      <c r="V11" s="1031">
        <f t="shared" si="2"/>
        <v>0</v>
      </c>
      <c r="W11" s="63"/>
      <c r="X11" s="63"/>
    </row>
    <row r="12" spans="1:24" ht="16.5" customHeight="1" thickBot="1">
      <c r="A12" s="1914" t="s">
        <v>94</v>
      </c>
      <c r="B12" s="1915"/>
      <c r="C12" s="1916"/>
      <c r="D12" s="1008">
        <f>SUM(D18:D19)</f>
        <v>3699</v>
      </c>
      <c r="E12" s="1032">
        <f t="shared" ref="E12:V12" si="3">SUM(E18:E19)</f>
        <v>2143</v>
      </c>
      <c r="F12" s="1008">
        <f t="shared" si="3"/>
        <v>187</v>
      </c>
      <c r="G12" s="1032">
        <f t="shared" si="3"/>
        <v>6029</v>
      </c>
      <c r="H12" s="1032">
        <f t="shared" si="3"/>
        <v>2568</v>
      </c>
      <c r="I12" s="1008">
        <f t="shared" si="3"/>
        <v>36</v>
      </c>
      <c r="J12" s="1033">
        <f t="shared" si="3"/>
        <v>0</v>
      </c>
      <c r="K12" s="1097">
        <f t="shared" si="3"/>
        <v>0</v>
      </c>
      <c r="L12" s="1034">
        <f t="shared" si="3"/>
        <v>5164</v>
      </c>
      <c r="M12" s="1008">
        <f t="shared" si="3"/>
        <v>829</v>
      </c>
      <c r="N12" s="1008">
        <f t="shared" si="3"/>
        <v>36</v>
      </c>
      <c r="O12" s="1008">
        <f t="shared" si="3"/>
        <v>6029</v>
      </c>
      <c r="P12" s="1032">
        <f t="shared" si="3"/>
        <v>4235</v>
      </c>
      <c r="Q12" s="1008">
        <f t="shared" si="3"/>
        <v>541</v>
      </c>
      <c r="R12" s="1008">
        <f t="shared" si="3"/>
        <v>3044</v>
      </c>
      <c r="S12" s="1008">
        <f t="shared" si="3"/>
        <v>86</v>
      </c>
      <c r="T12" s="1008">
        <f t="shared" si="3"/>
        <v>5489</v>
      </c>
      <c r="U12" s="1008">
        <f t="shared" si="3"/>
        <v>0</v>
      </c>
      <c r="V12" s="1035">
        <f t="shared" si="3"/>
        <v>0</v>
      </c>
      <c r="W12" s="63"/>
      <c r="X12" s="63"/>
    </row>
    <row r="13" spans="1:24" s="176" customFormat="1" ht="16.5" customHeight="1">
      <c r="A13" s="1877" t="s">
        <v>101</v>
      </c>
      <c r="B13" s="1917" t="s">
        <v>352</v>
      </c>
      <c r="C13" s="1918"/>
      <c r="D13" s="1036">
        <f t="shared" ref="D13:I13" si="4">SUM(D22,D26,D30)</f>
        <v>4749</v>
      </c>
      <c r="E13" s="1039">
        <f t="shared" si="4"/>
        <v>2853</v>
      </c>
      <c r="F13" s="1036">
        <f t="shared" si="4"/>
        <v>99</v>
      </c>
      <c r="G13" s="1039">
        <f t="shared" si="4"/>
        <v>7701</v>
      </c>
      <c r="H13" s="1039">
        <f t="shared" si="4"/>
        <v>2522</v>
      </c>
      <c r="I13" s="1036">
        <f t="shared" si="4"/>
        <v>49</v>
      </c>
      <c r="J13" s="1037">
        <f>SUM(J22,J26,J30)</f>
        <v>9</v>
      </c>
      <c r="K13" s="1098">
        <f>SUM(K22,K26,K30)</f>
        <v>0</v>
      </c>
      <c r="L13" s="1038">
        <f t="shared" ref="L13:V13" si="5">SUM(L22,L26,L30)</f>
        <v>7391</v>
      </c>
      <c r="M13" s="1036">
        <f t="shared" si="5"/>
        <v>273</v>
      </c>
      <c r="N13" s="1036">
        <f t="shared" si="5"/>
        <v>30</v>
      </c>
      <c r="O13" s="1036">
        <f t="shared" si="5"/>
        <v>7694</v>
      </c>
      <c r="P13" s="1039">
        <f t="shared" si="5"/>
        <v>7132</v>
      </c>
      <c r="Q13" s="1036">
        <f t="shared" si="5"/>
        <v>955</v>
      </c>
      <c r="R13" s="1036">
        <f t="shared" si="5"/>
        <v>3337</v>
      </c>
      <c r="S13" s="1036">
        <f t="shared" si="5"/>
        <v>28</v>
      </c>
      <c r="T13" s="1036">
        <f t="shared" si="5"/>
        <v>6919</v>
      </c>
      <c r="U13" s="1036">
        <f t="shared" si="5"/>
        <v>4</v>
      </c>
      <c r="V13" s="1040">
        <f t="shared" si="5"/>
        <v>0</v>
      </c>
      <c r="W13" s="175"/>
      <c r="X13" s="175"/>
    </row>
    <row r="14" spans="1:24" ht="16.5" customHeight="1">
      <c r="A14" s="1878"/>
      <c r="B14" s="1919" t="s">
        <v>353</v>
      </c>
      <c r="C14" s="1920"/>
      <c r="D14" s="1027">
        <f>SUM(D31,D35,D44)</f>
        <v>4942.5999999999995</v>
      </c>
      <c r="E14" s="1028">
        <f>SUM(E31,E35,E44)</f>
        <v>12925</v>
      </c>
      <c r="F14" s="1027">
        <f t="shared" ref="F14:L14" si="6">SUM(F31,F35,F44)</f>
        <v>928</v>
      </c>
      <c r="G14" s="1028">
        <f t="shared" si="6"/>
        <v>18795.599999999999</v>
      </c>
      <c r="H14" s="1028">
        <f>SUM(H31,H35,H44)</f>
        <v>2981</v>
      </c>
      <c r="I14" s="1027">
        <f t="shared" si="6"/>
        <v>356</v>
      </c>
      <c r="J14" s="1029">
        <f t="shared" si="6"/>
        <v>5</v>
      </c>
      <c r="K14" s="1053">
        <f>SUM(K31,K35,K44)</f>
        <v>0</v>
      </c>
      <c r="L14" s="1030">
        <f t="shared" si="6"/>
        <v>12994.599999999999</v>
      </c>
      <c r="M14" s="1027">
        <f t="shared" ref="M14:V14" si="7">SUM(M31,M35,M44)</f>
        <v>5406</v>
      </c>
      <c r="N14" s="1027">
        <f t="shared" si="7"/>
        <v>395</v>
      </c>
      <c r="O14" s="1027">
        <f t="shared" si="7"/>
        <v>18795.599999999999</v>
      </c>
      <c r="P14" s="1028">
        <f t="shared" si="7"/>
        <v>4570</v>
      </c>
      <c r="Q14" s="1027">
        <f t="shared" si="7"/>
        <v>2668.5</v>
      </c>
      <c r="R14" s="1027">
        <f t="shared" si="7"/>
        <v>6169</v>
      </c>
      <c r="S14" s="1027">
        <f t="shared" si="7"/>
        <v>138</v>
      </c>
      <c r="T14" s="1027">
        <f t="shared" si="7"/>
        <v>16226.5</v>
      </c>
      <c r="U14" s="1027">
        <f t="shared" si="7"/>
        <v>1</v>
      </c>
      <c r="V14" s="1031">
        <f t="shared" si="7"/>
        <v>27</v>
      </c>
      <c r="W14" s="63"/>
      <c r="X14" s="63"/>
    </row>
    <row r="15" spans="1:24" ht="16.5" customHeight="1">
      <c r="A15" s="1878"/>
      <c r="B15" s="1919" t="s">
        <v>354</v>
      </c>
      <c r="C15" s="1920"/>
      <c r="D15" s="1027">
        <f>SUM(D54)</f>
        <v>6752</v>
      </c>
      <c r="E15" s="1028">
        <f t="shared" ref="E15:V15" si="8">SUM(E54)</f>
        <v>1874</v>
      </c>
      <c r="F15" s="1027">
        <f t="shared" si="8"/>
        <v>60</v>
      </c>
      <c r="G15" s="1028">
        <f t="shared" si="8"/>
        <v>8686</v>
      </c>
      <c r="H15" s="1028">
        <f t="shared" si="8"/>
        <v>1935</v>
      </c>
      <c r="I15" s="1027">
        <f t="shared" si="8"/>
        <v>66</v>
      </c>
      <c r="J15" s="1029">
        <f>SUM(J54)</f>
        <v>0</v>
      </c>
      <c r="K15" s="1053">
        <f>SUM(K54)</f>
        <v>0</v>
      </c>
      <c r="L15" s="1030">
        <f>SUM(L54)</f>
        <v>7858</v>
      </c>
      <c r="M15" s="1027">
        <f t="shared" si="8"/>
        <v>762</v>
      </c>
      <c r="N15" s="1027">
        <f t="shared" si="8"/>
        <v>66</v>
      </c>
      <c r="O15" s="1027">
        <f t="shared" si="8"/>
        <v>8686</v>
      </c>
      <c r="P15" s="1028">
        <f t="shared" si="8"/>
        <v>1215</v>
      </c>
      <c r="Q15" s="1027">
        <f t="shared" si="8"/>
        <v>601</v>
      </c>
      <c r="R15" s="1027">
        <f t="shared" si="8"/>
        <v>2239</v>
      </c>
      <c r="S15" s="1027">
        <f t="shared" si="8"/>
        <v>48</v>
      </c>
      <c r="T15" s="1027">
        <f t="shared" si="8"/>
        <v>8280</v>
      </c>
      <c r="U15" s="1027">
        <f t="shared" si="8"/>
        <v>0</v>
      </c>
      <c r="V15" s="1031">
        <f t="shared" si="8"/>
        <v>0</v>
      </c>
      <c r="W15" s="63"/>
      <c r="X15" s="63"/>
    </row>
    <row r="16" spans="1:24" ht="16.5" customHeight="1">
      <c r="A16" s="1878"/>
      <c r="B16" s="1919" t="s">
        <v>351</v>
      </c>
      <c r="C16" s="1920"/>
      <c r="D16" s="1027">
        <f t="shared" ref="D16:V16" si="9">SUM(D58,D62,D70)</f>
        <v>5020.3999999999996</v>
      </c>
      <c r="E16" s="1028">
        <f t="shared" si="9"/>
        <v>12704</v>
      </c>
      <c r="F16" s="1027">
        <f t="shared" si="9"/>
        <v>2202</v>
      </c>
      <c r="G16" s="1028">
        <f t="shared" si="9"/>
        <v>19926.400000000001</v>
      </c>
      <c r="H16" s="1028">
        <f t="shared" si="9"/>
        <v>4778.6000000000004</v>
      </c>
      <c r="I16" s="1027">
        <f t="shared" si="9"/>
        <v>280</v>
      </c>
      <c r="J16" s="1029">
        <f>SUM(J58,J62,J70)</f>
        <v>0</v>
      </c>
      <c r="K16" s="1053">
        <f>SUM(K58,K62,K70)</f>
        <v>0</v>
      </c>
      <c r="L16" s="1030">
        <f t="shared" si="9"/>
        <v>2940</v>
      </c>
      <c r="M16" s="1027">
        <f t="shared" si="9"/>
        <v>16706.400000000001</v>
      </c>
      <c r="N16" s="1027">
        <f t="shared" si="9"/>
        <v>280</v>
      </c>
      <c r="O16" s="1027">
        <f t="shared" si="9"/>
        <v>19926.400000000001</v>
      </c>
      <c r="P16" s="1028">
        <f t="shared" si="9"/>
        <v>350</v>
      </c>
      <c r="Q16" s="1027">
        <f t="shared" si="9"/>
        <v>90</v>
      </c>
      <c r="R16" s="1027">
        <f t="shared" si="9"/>
        <v>6903</v>
      </c>
      <c r="S16" s="1027">
        <f t="shared" si="9"/>
        <v>474</v>
      </c>
      <c r="T16" s="1027">
        <f t="shared" si="9"/>
        <v>19945.400000000001</v>
      </c>
      <c r="U16" s="1027">
        <f t="shared" si="9"/>
        <v>0</v>
      </c>
      <c r="V16" s="1031">
        <f t="shared" si="9"/>
        <v>0</v>
      </c>
      <c r="W16" s="63"/>
      <c r="X16" s="63"/>
    </row>
    <row r="17" spans="1:24" ht="16.5" customHeight="1">
      <c r="A17" s="1878"/>
      <c r="B17" s="1908" t="s">
        <v>99</v>
      </c>
      <c r="C17" s="1909"/>
      <c r="D17" s="1048">
        <f>SUM(D74)</f>
        <v>1271</v>
      </c>
      <c r="E17" s="1051">
        <f t="shared" ref="E17:V17" si="10">SUM(E74)</f>
        <v>422</v>
      </c>
      <c r="F17" s="1048">
        <f t="shared" si="10"/>
        <v>165</v>
      </c>
      <c r="G17" s="1051">
        <f t="shared" si="10"/>
        <v>1858</v>
      </c>
      <c r="H17" s="1051">
        <f t="shared" si="10"/>
        <v>306</v>
      </c>
      <c r="I17" s="1048">
        <f t="shared" si="10"/>
        <v>27</v>
      </c>
      <c r="J17" s="1046">
        <f>SUM(J74)</f>
        <v>0</v>
      </c>
      <c r="K17" s="1099">
        <f>SUM(K74)</f>
        <v>0</v>
      </c>
      <c r="L17" s="1047">
        <f>SUM(L74)</f>
        <v>401</v>
      </c>
      <c r="M17" s="1048">
        <f t="shared" si="10"/>
        <v>1430</v>
      </c>
      <c r="N17" s="1048">
        <f t="shared" si="10"/>
        <v>27</v>
      </c>
      <c r="O17" s="1048">
        <f t="shared" si="10"/>
        <v>1858</v>
      </c>
      <c r="P17" s="1051">
        <f t="shared" si="10"/>
        <v>228</v>
      </c>
      <c r="Q17" s="1048">
        <f t="shared" si="10"/>
        <v>68</v>
      </c>
      <c r="R17" s="1048">
        <f t="shared" si="10"/>
        <v>761</v>
      </c>
      <c r="S17" s="1048">
        <f t="shared" si="10"/>
        <v>15</v>
      </c>
      <c r="T17" s="1048">
        <f t="shared" si="10"/>
        <v>1802</v>
      </c>
      <c r="U17" s="1048">
        <f t="shared" si="10"/>
        <v>0</v>
      </c>
      <c r="V17" s="1052">
        <f t="shared" si="10"/>
        <v>0</v>
      </c>
      <c r="W17" s="63"/>
      <c r="X17" s="63"/>
    </row>
    <row r="18" spans="1:24" ht="16.5" customHeight="1">
      <c r="A18" s="1878"/>
      <c r="B18" s="1919" t="s">
        <v>355</v>
      </c>
      <c r="C18" s="1920"/>
      <c r="D18" s="1027">
        <f>SUM(D79,D88)</f>
        <v>784</v>
      </c>
      <c r="E18" s="1028">
        <f t="shared" ref="E18:V18" si="11">SUM(E79,E88)</f>
        <v>1493</v>
      </c>
      <c r="F18" s="1027">
        <f t="shared" si="11"/>
        <v>152</v>
      </c>
      <c r="G18" s="1028">
        <f t="shared" si="11"/>
        <v>2429</v>
      </c>
      <c r="H18" s="1028">
        <f t="shared" si="11"/>
        <v>2068</v>
      </c>
      <c r="I18" s="1027">
        <f t="shared" si="11"/>
        <v>16</v>
      </c>
      <c r="J18" s="1029">
        <f t="shared" si="11"/>
        <v>0</v>
      </c>
      <c r="K18" s="1053">
        <f>SUM(K79,K88)</f>
        <v>0</v>
      </c>
      <c r="L18" s="1030">
        <f>SUM(L79,L88)</f>
        <v>1764</v>
      </c>
      <c r="M18" s="1027">
        <f t="shared" si="11"/>
        <v>649</v>
      </c>
      <c r="N18" s="1027">
        <f t="shared" si="11"/>
        <v>16</v>
      </c>
      <c r="O18" s="1027">
        <f t="shared" si="11"/>
        <v>2429</v>
      </c>
      <c r="P18" s="1028">
        <f t="shared" si="11"/>
        <v>35</v>
      </c>
      <c r="Q18" s="1027">
        <f t="shared" si="11"/>
        <v>27</v>
      </c>
      <c r="R18" s="1027">
        <f t="shared" si="11"/>
        <v>794</v>
      </c>
      <c r="S18" s="1027">
        <f t="shared" si="11"/>
        <v>56</v>
      </c>
      <c r="T18" s="1027">
        <f t="shared" si="11"/>
        <v>2403</v>
      </c>
      <c r="U18" s="1027">
        <f t="shared" si="11"/>
        <v>0</v>
      </c>
      <c r="V18" s="1031">
        <f t="shared" si="11"/>
        <v>0</v>
      </c>
      <c r="W18" s="63"/>
      <c r="X18" s="63"/>
    </row>
    <row r="19" spans="1:24" ht="16.5" customHeight="1" thickBot="1">
      <c r="A19" s="1889"/>
      <c r="B19" s="1921" t="s">
        <v>102</v>
      </c>
      <c r="C19" s="1916"/>
      <c r="D19" s="1008">
        <f>SUM(D89)</f>
        <v>2915</v>
      </c>
      <c r="E19" s="1032">
        <f t="shared" ref="E19:V19" si="12">SUM(E89)</f>
        <v>650</v>
      </c>
      <c r="F19" s="1008">
        <f t="shared" si="12"/>
        <v>35</v>
      </c>
      <c r="G19" s="1032">
        <f t="shared" si="12"/>
        <v>3600</v>
      </c>
      <c r="H19" s="1032">
        <f t="shared" si="12"/>
        <v>500</v>
      </c>
      <c r="I19" s="1008">
        <f t="shared" si="12"/>
        <v>20</v>
      </c>
      <c r="J19" s="1033">
        <f>SUM(J89)</f>
        <v>0</v>
      </c>
      <c r="K19" s="1097">
        <f>SUM(K89)</f>
        <v>0</v>
      </c>
      <c r="L19" s="1034">
        <f>SUM(L89)</f>
        <v>3400</v>
      </c>
      <c r="M19" s="1008">
        <f t="shared" si="12"/>
        <v>180</v>
      </c>
      <c r="N19" s="1008">
        <f t="shared" si="12"/>
        <v>20</v>
      </c>
      <c r="O19" s="1008">
        <f t="shared" si="12"/>
        <v>3600</v>
      </c>
      <c r="P19" s="1032">
        <f t="shared" si="12"/>
        <v>4200</v>
      </c>
      <c r="Q19" s="1008">
        <f t="shared" si="12"/>
        <v>514</v>
      </c>
      <c r="R19" s="1008">
        <f t="shared" si="12"/>
        <v>2250</v>
      </c>
      <c r="S19" s="1008">
        <f t="shared" si="12"/>
        <v>30</v>
      </c>
      <c r="T19" s="1008">
        <f t="shared" si="12"/>
        <v>3086</v>
      </c>
      <c r="U19" s="1008">
        <f t="shared" si="12"/>
        <v>0</v>
      </c>
      <c r="V19" s="1035">
        <f t="shared" si="12"/>
        <v>0</v>
      </c>
      <c r="W19" s="63"/>
      <c r="X19" s="63"/>
    </row>
    <row r="20" spans="1:24" ht="16.5" customHeight="1">
      <c r="A20" s="1877" t="s">
        <v>313</v>
      </c>
      <c r="B20" s="1897" t="s">
        <v>326</v>
      </c>
      <c r="C20" s="1898"/>
      <c r="D20" s="983">
        <v>1796</v>
      </c>
      <c r="E20" s="983">
        <v>100</v>
      </c>
      <c r="F20" s="983">
        <v>25</v>
      </c>
      <c r="G20" s="983">
        <v>1921</v>
      </c>
      <c r="H20" s="983">
        <v>1921</v>
      </c>
      <c r="I20" s="983">
        <v>20</v>
      </c>
      <c r="J20" s="985">
        <v>4</v>
      </c>
      <c r="K20" s="1085"/>
      <c r="L20" s="986">
        <v>1737</v>
      </c>
      <c r="M20" s="984">
        <v>180</v>
      </c>
      <c r="N20" s="983">
        <v>4</v>
      </c>
      <c r="O20" s="984">
        <v>1921</v>
      </c>
      <c r="P20" s="983">
        <v>3419</v>
      </c>
      <c r="Q20" s="983">
        <v>297</v>
      </c>
      <c r="R20" s="983">
        <v>803</v>
      </c>
      <c r="S20" s="983">
        <v>6</v>
      </c>
      <c r="T20" s="983">
        <v>1624</v>
      </c>
      <c r="U20" s="983">
        <v>4</v>
      </c>
      <c r="V20" s="987"/>
      <c r="W20" s="63"/>
      <c r="X20" s="63"/>
    </row>
    <row r="21" spans="1:24" ht="16.5" customHeight="1" thickBot="1">
      <c r="A21" s="1878"/>
      <c r="B21" s="1884" t="s">
        <v>327</v>
      </c>
      <c r="C21" s="1885"/>
      <c r="D21" s="983">
        <v>198</v>
      </c>
      <c r="E21" s="983"/>
      <c r="F21" s="983"/>
      <c r="G21" s="983">
        <v>198</v>
      </c>
      <c r="H21" s="983">
        <v>198</v>
      </c>
      <c r="I21" s="983">
        <v>2</v>
      </c>
      <c r="J21" s="985">
        <v>5</v>
      </c>
      <c r="K21" s="1085"/>
      <c r="L21" s="986">
        <v>100</v>
      </c>
      <c r="M21" s="984">
        <v>93</v>
      </c>
      <c r="N21" s="983">
        <v>5</v>
      </c>
      <c r="O21" s="984">
        <v>198</v>
      </c>
      <c r="P21" s="983">
        <v>888</v>
      </c>
      <c r="Q21" s="983">
        <v>72</v>
      </c>
      <c r="R21" s="983">
        <v>142</v>
      </c>
      <c r="S21" s="983"/>
      <c r="T21" s="983">
        <v>126</v>
      </c>
      <c r="U21" s="983"/>
      <c r="V21" s="987"/>
      <c r="W21" s="63"/>
      <c r="X21" s="63"/>
    </row>
    <row r="22" spans="1:24" ht="16.5" customHeight="1" thickTop="1" thickBot="1">
      <c r="A22" s="1889"/>
      <c r="B22" s="1893" t="s">
        <v>602</v>
      </c>
      <c r="C22" s="1894"/>
      <c r="D22" s="1086">
        <f>SUM(D20:D21)</f>
        <v>1994</v>
      </c>
      <c r="E22" s="1086">
        <f t="shared" ref="E22:V22" si="13">SUM(E20:E21)</f>
        <v>100</v>
      </c>
      <c r="F22" s="1086">
        <f t="shared" si="13"/>
        <v>25</v>
      </c>
      <c r="G22" s="1086">
        <f t="shared" si="13"/>
        <v>2119</v>
      </c>
      <c r="H22" s="1086">
        <f t="shared" si="13"/>
        <v>2119</v>
      </c>
      <c r="I22" s="1086">
        <f t="shared" si="13"/>
        <v>22</v>
      </c>
      <c r="J22" s="1086">
        <f t="shared" si="13"/>
        <v>9</v>
      </c>
      <c r="K22" s="1087">
        <f t="shared" si="13"/>
        <v>0</v>
      </c>
      <c r="L22" s="1088">
        <f t="shared" si="13"/>
        <v>1837</v>
      </c>
      <c r="M22" s="1086">
        <f t="shared" si="13"/>
        <v>273</v>
      </c>
      <c r="N22" s="1086">
        <f t="shared" si="13"/>
        <v>9</v>
      </c>
      <c r="O22" s="1086">
        <f t="shared" si="13"/>
        <v>2119</v>
      </c>
      <c r="P22" s="1086">
        <f t="shared" si="13"/>
        <v>4307</v>
      </c>
      <c r="Q22" s="1086">
        <f t="shared" si="13"/>
        <v>369</v>
      </c>
      <c r="R22" s="1086">
        <f t="shared" si="13"/>
        <v>945</v>
      </c>
      <c r="S22" s="1086">
        <f t="shared" si="13"/>
        <v>6</v>
      </c>
      <c r="T22" s="1086">
        <f t="shared" si="13"/>
        <v>1750</v>
      </c>
      <c r="U22" s="1086">
        <f t="shared" si="13"/>
        <v>4</v>
      </c>
      <c r="V22" s="1089">
        <f t="shared" si="13"/>
        <v>0</v>
      </c>
      <c r="W22" s="63"/>
      <c r="X22" s="63"/>
    </row>
    <row r="23" spans="1:24" ht="16.5" customHeight="1">
      <c r="A23" s="1905" t="s">
        <v>395</v>
      </c>
      <c r="B23" s="1897" t="s">
        <v>268</v>
      </c>
      <c r="C23" s="1898"/>
      <c r="D23" s="983">
        <v>690</v>
      </c>
      <c r="E23" s="983">
        <v>190</v>
      </c>
      <c r="F23" s="983">
        <v>14</v>
      </c>
      <c r="G23" s="983">
        <f>SUM(D23:F23)</f>
        <v>894</v>
      </c>
      <c r="H23" s="983">
        <v>65</v>
      </c>
      <c r="I23" s="983"/>
      <c r="J23" s="985"/>
      <c r="K23" s="1085"/>
      <c r="L23" s="986">
        <v>890</v>
      </c>
      <c r="M23" s="984"/>
      <c r="N23" s="983"/>
      <c r="O23" s="984">
        <f>SUM(K23:N23)</f>
        <v>890</v>
      </c>
      <c r="P23" s="983">
        <v>1030</v>
      </c>
      <c r="Q23" s="983">
        <v>81</v>
      </c>
      <c r="R23" s="983">
        <v>290</v>
      </c>
      <c r="S23" s="983">
        <v>8</v>
      </c>
      <c r="T23" s="983">
        <v>910</v>
      </c>
      <c r="U23" s="983"/>
      <c r="V23" s="987"/>
      <c r="W23" s="63"/>
      <c r="X23" s="64"/>
    </row>
    <row r="24" spans="1:24" ht="16.5" customHeight="1">
      <c r="A24" s="1882"/>
      <c r="B24" s="1884" t="s">
        <v>578</v>
      </c>
      <c r="C24" s="1885"/>
      <c r="D24" s="983">
        <v>275</v>
      </c>
      <c r="E24" s="983">
        <v>68</v>
      </c>
      <c r="F24" s="983"/>
      <c r="G24" s="983">
        <f>SUM(D24:F24)</f>
        <v>343</v>
      </c>
      <c r="H24" s="983">
        <v>45</v>
      </c>
      <c r="I24" s="983">
        <v>5</v>
      </c>
      <c r="J24" s="985"/>
      <c r="K24" s="1085"/>
      <c r="L24" s="986">
        <v>340</v>
      </c>
      <c r="M24" s="984"/>
      <c r="N24" s="983"/>
      <c r="O24" s="984">
        <f>SUM(K24:N24)</f>
        <v>340</v>
      </c>
      <c r="P24" s="983">
        <v>150</v>
      </c>
      <c r="Q24" s="983">
        <v>70</v>
      </c>
      <c r="R24" s="983">
        <v>114</v>
      </c>
      <c r="S24" s="983">
        <v>6</v>
      </c>
      <c r="T24" s="983">
        <v>311</v>
      </c>
      <c r="U24" s="983"/>
      <c r="V24" s="987"/>
      <c r="W24" s="63"/>
      <c r="X24" s="64"/>
    </row>
    <row r="25" spans="1:24" ht="16.5" customHeight="1" thickBot="1">
      <c r="A25" s="1882"/>
      <c r="B25" s="1890" t="s">
        <v>579</v>
      </c>
      <c r="C25" s="1899"/>
      <c r="D25" s="983">
        <v>285</v>
      </c>
      <c r="E25" s="983">
        <v>55</v>
      </c>
      <c r="F25" s="983"/>
      <c r="G25" s="983">
        <f>SUM(D25:F25)</f>
        <v>340</v>
      </c>
      <c r="H25" s="983">
        <v>35</v>
      </c>
      <c r="I25" s="983">
        <v>1</v>
      </c>
      <c r="J25" s="985"/>
      <c r="K25" s="1085"/>
      <c r="L25" s="986">
        <v>340</v>
      </c>
      <c r="M25" s="984"/>
      <c r="N25" s="983"/>
      <c r="O25" s="984">
        <f>SUM(K25:N25)</f>
        <v>340</v>
      </c>
      <c r="P25" s="983">
        <v>295</v>
      </c>
      <c r="Q25" s="983">
        <v>55</v>
      </c>
      <c r="R25" s="983">
        <v>71</v>
      </c>
      <c r="S25" s="983">
        <v>8</v>
      </c>
      <c r="T25" s="983">
        <v>323</v>
      </c>
      <c r="U25" s="983"/>
      <c r="V25" s="987"/>
      <c r="W25" s="63"/>
      <c r="X25" s="64"/>
    </row>
    <row r="26" spans="1:24" ht="16.5" customHeight="1" thickTop="1" thickBot="1">
      <c r="A26" s="1906"/>
      <c r="B26" s="1893" t="s">
        <v>602</v>
      </c>
      <c r="C26" s="1900"/>
      <c r="D26" s="1086">
        <f>SUM(D23:D25)</f>
        <v>1250</v>
      </c>
      <c r="E26" s="1100">
        <f t="shared" ref="E26:V26" si="14">SUM(E23:E25)</f>
        <v>313</v>
      </c>
      <c r="F26" s="1100">
        <f t="shared" si="14"/>
        <v>14</v>
      </c>
      <c r="G26" s="1100">
        <f t="shared" si="14"/>
        <v>1577</v>
      </c>
      <c r="H26" s="1100">
        <f t="shared" si="14"/>
        <v>145</v>
      </c>
      <c r="I26" s="1100">
        <f t="shared" si="14"/>
        <v>6</v>
      </c>
      <c r="J26" s="1087">
        <f t="shared" si="14"/>
        <v>0</v>
      </c>
      <c r="K26" s="1101">
        <f t="shared" si="14"/>
        <v>0</v>
      </c>
      <c r="L26" s="1088">
        <f>SUM(L23:L25)</f>
        <v>1570</v>
      </c>
      <c r="M26" s="1100">
        <f t="shared" si="14"/>
        <v>0</v>
      </c>
      <c r="N26" s="1100">
        <f>SUM(N23:N25)</f>
        <v>0</v>
      </c>
      <c r="O26" s="1100">
        <f>SUM(O23:O25)</f>
        <v>1570</v>
      </c>
      <c r="P26" s="1086">
        <f t="shared" si="14"/>
        <v>1475</v>
      </c>
      <c r="Q26" s="1100">
        <f t="shared" si="14"/>
        <v>206</v>
      </c>
      <c r="R26" s="1100">
        <f t="shared" si="14"/>
        <v>475</v>
      </c>
      <c r="S26" s="1100">
        <f t="shared" si="14"/>
        <v>22</v>
      </c>
      <c r="T26" s="1100">
        <f t="shared" si="14"/>
        <v>1544</v>
      </c>
      <c r="U26" s="1100">
        <f t="shared" si="14"/>
        <v>0</v>
      </c>
      <c r="V26" s="1089">
        <f t="shared" si="14"/>
        <v>0</v>
      </c>
      <c r="W26" s="141"/>
      <c r="X26" s="64"/>
    </row>
    <row r="27" spans="1:24" ht="16.5" customHeight="1">
      <c r="A27" s="1886" t="s">
        <v>396</v>
      </c>
      <c r="B27" s="1897" t="s">
        <v>329</v>
      </c>
      <c r="C27" s="1898"/>
      <c r="D27" s="983">
        <v>660</v>
      </c>
      <c r="E27" s="983">
        <v>1170</v>
      </c>
      <c r="F27" s="983">
        <v>30</v>
      </c>
      <c r="G27" s="983">
        <f>SUM(D27:F27)</f>
        <v>1860</v>
      </c>
      <c r="H27" s="983">
        <v>68</v>
      </c>
      <c r="I27" s="983">
        <v>12</v>
      </c>
      <c r="J27" s="985"/>
      <c r="K27" s="1085"/>
      <c r="L27" s="986">
        <v>1848</v>
      </c>
      <c r="M27" s="984"/>
      <c r="N27" s="983">
        <v>12</v>
      </c>
      <c r="O27" s="984">
        <f>SUM(K27:N27)</f>
        <v>1860</v>
      </c>
      <c r="P27" s="997">
        <v>800</v>
      </c>
      <c r="Q27" s="997">
        <v>240</v>
      </c>
      <c r="R27" s="997">
        <v>1231</v>
      </c>
      <c r="S27" s="997"/>
      <c r="T27" s="997">
        <v>1620</v>
      </c>
      <c r="U27" s="997"/>
      <c r="V27" s="943"/>
      <c r="W27" s="141"/>
      <c r="X27" s="64"/>
    </row>
    <row r="28" spans="1:24" ht="16.5" customHeight="1">
      <c r="A28" s="1887"/>
      <c r="B28" s="1892" t="s">
        <v>281</v>
      </c>
      <c r="C28" s="1885"/>
      <c r="D28" s="983">
        <v>490</v>
      </c>
      <c r="E28" s="983">
        <v>720</v>
      </c>
      <c r="F28" s="983">
        <v>30</v>
      </c>
      <c r="G28" s="983">
        <f>SUM(D28:F28)</f>
        <v>1240</v>
      </c>
      <c r="H28" s="983">
        <v>88</v>
      </c>
      <c r="I28" s="983">
        <v>7</v>
      </c>
      <c r="J28" s="985"/>
      <c r="K28" s="1085"/>
      <c r="L28" s="986">
        <v>1233</v>
      </c>
      <c r="M28" s="984"/>
      <c r="N28" s="983">
        <v>7</v>
      </c>
      <c r="O28" s="984">
        <f>SUM(K28:N28)</f>
        <v>1240</v>
      </c>
      <c r="P28" s="997">
        <v>345</v>
      </c>
      <c r="Q28" s="997">
        <v>85</v>
      </c>
      <c r="R28" s="997">
        <v>593</v>
      </c>
      <c r="S28" s="997"/>
      <c r="T28" s="997">
        <v>1155</v>
      </c>
      <c r="U28" s="997"/>
      <c r="V28" s="943"/>
      <c r="W28" s="63"/>
      <c r="X28" s="63"/>
    </row>
    <row r="29" spans="1:24" ht="16.5" customHeight="1" thickBot="1">
      <c r="A29" s="1887"/>
      <c r="B29" s="1890" t="s">
        <v>330</v>
      </c>
      <c r="C29" s="1891"/>
      <c r="D29" s="1056">
        <v>355</v>
      </c>
      <c r="E29" s="983">
        <v>550</v>
      </c>
      <c r="F29" s="983"/>
      <c r="G29" s="983">
        <f>SUM(D29:F29)</f>
        <v>905</v>
      </c>
      <c r="H29" s="983">
        <v>102</v>
      </c>
      <c r="I29" s="983">
        <v>2</v>
      </c>
      <c r="J29" s="985"/>
      <c r="K29" s="1085"/>
      <c r="L29" s="986">
        <v>903</v>
      </c>
      <c r="M29" s="984"/>
      <c r="N29" s="983">
        <v>2</v>
      </c>
      <c r="O29" s="984">
        <f>SUM(K29:N29)</f>
        <v>905</v>
      </c>
      <c r="P29" s="997">
        <v>205</v>
      </c>
      <c r="Q29" s="997">
        <v>55</v>
      </c>
      <c r="R29" s="997">
        <v>93</v>
      </c>
      <c r="S29" s="997"/>
      <c r="T29" s="997">
        <v>850</v>
      </c>
      <c r="U29" s="997"/>
      <c r="V29" s="943"/>
      <c r="W29" s="141"/>
      <c r="X29" s="64"/>
    </row>
    <row r="30" spans="1:24" ht="16.5" customHeight="1" thickTop="1" thickBot="1">
      <c r="A30" s="1888"/>
      <c r="B30" s="1893" t="s">
        <v>602</v>
      </c>
      <c r="C30" s="1894"/>
      <c r="D30" s="1086">
        <f t="shared" ref="D30:V30" si="15">SUM(D27:D29)</f>
        <v>1505</v>
      </c>
      <c r="E30" s="1100">
        <f t="shared" si="15"/>
        <v>2440</v>
      </c>
      <c r="F30" s="1100">
        <f t="shared" si="15"/>
        <v>60</v>
      </c>
      <c r="G30" s="1100">
        <f t="shared" si="15"/>
        <v>4005</v>
      </c>
      <c r="H30" s="1100">
        <f t="shared" si="15"/>
        <v>258</v>
      </c>
      <c r="I30" s="1100">
        <f t="shared" si="15"/>
        <v>21</v>
      </c>
      <c r="J30" s="1087">
        <f t="shared" si="15"/>
        <v>0</v>
      </c>
      <c r="K30" s="1101">
        <f t="shared" si="15"/>
        <v>0</v>
      </c>
      <c r="L30" s="1088">
        <f t="shared" si="15"/>
        <v>3984</v>
      </c>
      <c r="M30" s="1100">
        <f t="shared" si="15"/>
        <v>0</v>
      </c>
      <c r="N30" s="1100">
        <f t="shared" si="15"/>
        <v>21</v>
      </c>
      <c r="O30" s="1102">
        <f t="shared" si="15"/>
        <v>4005</v>
      </c>
      <c r="P30" s="1102">
        <f t="shared" si="15"/>
        <v>1350</v>
      </c>
      <c r="Q30" s="1100">
        <f t="shared" si="15"/>
        <v>380</v>
      </c>
      <c r="R30" s="1100">
        <f t="shared" si="15"/>
        <v>1917</v>
      </c>
      <c r="S30" s="1100">
        <f t="shared" si="15"/>
        <v>0</v>
      </c>
      <c r="T30" s="1100">
        <f t="shared" si="15"/>
        <v>3625</v>
      </c>
      <c r="U30" s="1100">
        <f t="shared" si="15"/>
        <v>0</v>
      </c>
      <c r="V30" s="1089">
        <f t="shared" si="15"/>
        <v>0</v>
      </c>
      <c r="W30" s="63"/>
      <c r="X30" s="63"/>
    </row>
    <row r="31" spans="1:24" ht="16.5" customHeight="1" thickBot="1">
      <c r="A31" s="168" t="s">
        <v>142</v>
      </c>
      <c r="B31" s="1895" t="s">
        <v>256</v>
      </c>
      <c r="C31" s="1896"/>
      <c r="D31" s="1103">
        <v>967</v>
      </c>
      <c r="E31" s="1080">
        <v>6584</v>
      </c>
      <c r="F31" s="1080">
        <v>377</v>
      </c>
      <c r="G31" s="1059">
        <f>SUM(D31:F31)</f>
        <v>7928</v>
      </c>
      <c r="H31" s="1080">
        <v>1638</v>
      </c>
      <c r="I31" s="1080">
        <v>32</v>
      </c>
      <c r="J31" s="1082">
        <v>5</v>
      </c>
      <c r="K31" s="1104">
        <v>0</v>
      </c>
      <c r="L31" s="1083">
        <v>5827</v>
      </c>
      <c r="M31" s="1105">
        <v>2030</v>
      </c>
      <c r="N31" s="1080">
        <v>71</v>
      </c>
      <c r="O31" s="1014">
        <f>SUM(K31:N31)</f>
        <v>7928</v>
      </c>
      <c r="P31" s="1081">
        <v>1040</v>
      </c>
      <c r="Q31" s="1080">
        <v>409</v>
      </c>
      <c r="R31" s="1080">
        <v>2546</v>
      </c>
      <c r="S31" s="1080">
        <v>32</v>
      </c>
      <c r="T31" s="1080">
        <v>7492</v>
      </c>
      <c r="U31" s="1080">
        <v>1</v>
      </c>
      <c r="V31" s="1084">
        <v>27</v>
      </c>
      <c r="W31" s="63"/>
      <c r="X31" s="65"/>
    </row>
    <row r="32" spans="1:24" ht="16.5" customHeight="1">
      <c r="A32" s="1877" t="s">
        <v>442</v>
      </c>
      <c r="B32" s="1897" t="s">
        <v>243</v>
      </c>
      <c r="C32" s="1898"/>
      <c r="D32" s="983">
        <v>450</v>
      </c>
      <c r="E32" s="983">
        <v>670</v>
      </c>
      <c r="F32" s="983">
        <v>220</v>
      </c>
      <c r="G32" s="977">
        <f>SUM(D32:F32)</f>
        <v>1340</v>
      </c>
      <c r="H32" s="983">
        <v>328</v>
      </c>
      <c r="I32" s="983">
        <v>0</v>
      </c>
      <c r="J32" s="985">
        <v>0</v>
      </c>
      <c r="K32" s="1085">
        <v>0</v>
      </c>
      <c r="L32" s="986">
        <v>604</v>
      </c>
      <c r="M32" s="984">
        <v>736</v>
      </c>
      <c r="N32" s="983">
        <v>0</v>
      </c>
      <c r="O32" s="984">
        <f>SUM(K32:N32)</f>
        <v>1340</v>
      </c>
      <c r="P32" s="983">
        <v>770</v>
      </c>
      <c r="Q32" s="997">
        <v>310</v>
      </c>
      <c r="R32" s="997">
        <v>240</v>
      </c>
      <c r="S32" s="997">
        <v>32</v>
      </c>
      <c r="T32" s="997">
        <v>1030</v>
      </c>
      <c r="U32" s="983">
        <v>0</v>
      </c>
      <c r="V32" s="987">
        <v>0</v>
      </c>
      <c r="W32" s="63"/>
      <c r="X32" s="65"/>
    </row>
    <row r="33" spans="1:24" ht="16.5" customHeight="1">
      <c r="A33" s="1878"/>
      <c r="B33" s="1884" t="s">
        <v>244</v>
      </c>
      <c r="C33" s="1885"/>
      <c r="D33" s="983">
        <v>141</v>
      </c>
      <c r="E33" s="983">
        <v>180</v>
      </c>
      <c r="F33" s="983">
        <v>38</v>
      </c>
      <c r="G33" s="983">
        <f>SUM(D33:F33)</f>
        <v>359</v>
      </c>
      <c r="H33" s="983">
        <v>60</v>
      </c>
      <c r="I33" s="983">
        <v>0</v>
      </c>
      <c r="J33" s="985">
        <v>0</v>
      </c>
      <c r="K33" s="1085">
        <v>0</v>
      </c>
      <c r="L33" s="986">
        <v>202</v>
      </c>
      <c r="M33" s="984">
        <v>157</v>
      </c>
      <c r="N33" s="983">
        <v>0</v>
      </c>
      <c r="O33" s="984">
        <f>SUM(K33:N33)</f>
        <v>359</v>
      </c>
      <c r="P33" s="983">
        <v>240</v>
      </c>
      <c r="Q33" s="983">
        <v>98</v>
      </c>
      <c r="R33" s="983">
        <v>80</v>
      </c>
      <c r="S33" s="983">
        <v>2</v>
      </c>
      <c r="T33" s="983">
        <v>261</v>
      </c>
      <c r="U33" s="983">
        <v>0</v>
      </c>
      <c r="V33" s="987">
        <v>0</v>
      </c>
      <c r="W33" s="63"/>
      <c r="X33" s="65"/>
    </row>
    <row r="34" spans="1:24" ht="16.5" customHeight="1" thickBot="1">
      <c r="A34" s="1878"/>
      <c r="B34" s="1890" t="s">
        <v>245</v>
      </c>
      <c r="C34" s="1899"/>
      <c r="D34" s="983">
        <v>178</v>
      </c>
      <c r="E34" s="983">
        <v>240</v>
      </c>
      <c r="F34" s="983">
        <v>88</v>
      </c>
      <c r="G34" s="983">
        <f>SUM(D34:F34)</f>
        <v>506</v>
      </c>
      <c r="H34" s="983">
        <v>95</v>
      </c>
      <c r="I34" s="983">
        <v>0</v>
      </c>
      <c r="J34" s="985">
        <v>0</v>
      </c>
      <c r="K34" s="1085">
        <v>0</v>
      </c>
      <c r="L34" s="986">
        <v>210</v>
      </c>
      <c r="M34" s="984">
        <v>296</v>
      </c>
      <c r="N34" s="983">
        <v>0</v>
      </c>
      <c r="O34" s="984">
        <f>SUM(K34:N34)</f>
        <v>506</v>
      </c>
      <c r="P34" s="983">
        <v>290</v>
      </c>
      <c r="Q34" s="983">
        <v>115</v>
      </c>
      <c r="R34" s="983">
        <v>92</v>
      </c>
      <c r="S34" s="983">
        <v>11</v>
      </c>
      <c r="T34" s="983">
        <v>391</v>
      </c>
      <c r="U34" s="983">
        <v>0</v>
      </c>
      <c r="V34" s="987">
        <v>0</v>
      </c>
      <c r="W34" s="141"/>
      <c r="X34" s="65"/>
    </row>
    <row r="35" spans="1:24" ht="16.5" customHeight="1" thickTop="1" thickBot="1">
      <c r="A35" s="1889"/>
      <c r="B35" s="1893" t="s">
        <v>602</v>
      </c>
      <c r="C35" s="1900"/>
      <c r="D35" s="1086">
        <f t="shared" ref="D35:V35" si="16">SUM(D32:D34)</f>
        <v>769</v>
      </c>
      <c r="E35" s="1100">
        <f t="shared" si="16"/>
        <v>1090</v>
      </c>
      <c r="F35" s="1100">
        <f t="shared" si="16"/>
        <v>346</v>
      </c>
      <c r="G35" s="1100">
        <f t="shared" si="16"/>
        <v>2205</v>
      </c>
      <c r="H35" s="1100">
        <f t="shared" si="16"/>
        <v>483</v>
      </c>
      <c r="I35" s="1100">
        <f t="shared" si="16"/>
        <v>0</v>
      </c>
      <c r="J35" s="1087">
        <f t="shared" si="16"/>
        <v>0</v>
      </c>
      <c r="K35" s="1101">
        <f t="shared" si="16"/>
        <v>0</v>
      </c>
      <c r="L35" s="1088">
        <f t="shared" si="16"/>
        <v>1016</v>
      </c>
      <c r="M35" s="1086">
        <f t="shared" si="16"/>
        <v>1189</v>
      </c>
      <c r="N35" s="1100">
        <f t="shared" si="16"/>
        <v>0</v>
      </c>
      <c r="O35" s="1100">
        <f t="shared" si="16"/>
        <v>2205</v>
      </c>
      <c r="P35" s="1086">
        <f t="shared" si="16"/>
        <v>1300</v>
      </c>
      <c r="Q35" s="1100">
        <f t="shared" si="16"/>
        <v>523</v>
      </c>
      <c r="R35" s="1100">
        <f t="shared" si="16"/>
        <v>412</v>
      </c>
      <c r="S35" s="1100">
        <f t="shared" si="16"/>
        <v>45</v>
      </c>
      <c r="T35" s="1100">
        <f t="shared" si="16"/>
        <v>1682</v>
      </c>
      <c r="U35" s="1100">
        <f t="shared" si="16"/>
        <v>0</v>
      </c>
      <c r="V35" s="1089">
        <f t="shared" si="16"/>
        <v>0</v>
      </c>
      <c r="W35" s="63"/>
      <c r="X35" s="65"/>
    </row>
    <row r="36" spans="1:24" ht="16.5" customHeight="1">
      <c r="A36" s="1877" t="s">
        <v>443</v>
      </c>
      <c r="B36" s="1897" t="s">
        <v>331</v>
      </c>
      <c r="C36" s="1901"/>
      <c r="D36" s="1106">
        <v>1623.1999999999998</v>
      </c>
      <c r="E36" s="1107">
        <v>2850</v>
      </c>
      <c r="F36" s="1108">
        <v>100</v>
      </c>
      <c r="G36" s="983">
        <f>SUM(D36:F36)</f>
        <v>4573.2</v>
      </c>
      <c r="H36" s="1109">
        <v>500</v>
      </c>
      <c r="I36" s="914">
        <v>235</v>
      </c>
      <c r="J36" s="985"/>
      <c r="K36" s="1110"/>
      <c r="L36" s="1111">
        <v>3628.2</v>
      </c>
      <c r="M36" s="1112">
        <v>710</v>
      </c>
      <c r="N36" s="914">
        <v>235</v>
      </c>
      <c r="O36" s="984">
        <f>SUM(K36:N36)</f>
        <v>4573.2</v>
      </c>
      <c r="P36" s="1106">
        <v>740</v>
      </c>
      <c r="Q36" s="1106">
        <v>637.5</v>
      </c>
      <c r="R36" s="1107">
        <v>1810</v>
      </c>
      <c r="S36" s="1107">
        <v>35</v>
      </c>
      <c r="T36" s="1106">
        <v>3962.5</v>
      </c>
      <c r="U36" s="983"/>
      <c r="V36" s="987"/>
      <c r="W36" s="63"/>
      <c r="X36" s="63"/>
    </row>
    <row r="37" spans="1:24" ht="16.5" customHeight="1">
      <c r="A37" s="1878"/>
      <c r="B37" s="1884" t="s">
        <v>246</v>
      </c>
      <c r="C37" s="1902"/>
      <c r="D37" s="1113">
        <v>329.29999999999995</v>
      </c>
      <c r="E37" s="1114">
        <v>482</v>
      </c>
      <c r="F37" s="1115">
        <v>20</v>
      </c>
      <c r="G37" s="983">
        <f t="shared" ref="G37:G43" si="17">SUM(D37:F37)</f>
        <v>831.3</v>
      </c>
      <c r="H37" s="1116">
        <v>80</v>
      </c>
      <c r="I37" s="918">
        <v>19</v>
      </c>
      <c r="J37" s="985"/>
      <c r="K37" s="1110"/>
      <c r="L37" s="1117">
        <v>697.3</v>
      </c>
      <c r="M37" s="918">
        <v>115</v>
      </c>
      <c r="N37" s="918">
        <v>19</v>
      </c>
      <c r="O37" s="984">
        <f t="shared" ref="O37:O43" si="18">SUM(K37:N37)</f>
        <v>831.3</v>
      </c>
      <c r="P37" s="1113">
        <v>60</v>
      </c>
      <c r="Q37" s="1113">
        <v>51</v>
      </c>
      <c r="R37" s="1114">
        <v>385</v>
      </c>
      <c r="S37" s="1114"/>
      <c r="T37" s="1113">
        <v>785</v>
      </c>
      <c r="U37" s="983"/>
      <c r="V37" s="987"/>
      <c r="W37" s="63"/>
      <c r="X37" s="63"/>
    </row>
    <row r="38" spans="1:24" ht="16.5" customHeight="1">
      <c r="A38" s="1878"/>
      <c r="B38" s="1884" t="s">
        <v>247</v>
      </c>
      <c r="C38" s="1902"/>
      <c r="D38" s="1113">
        <v>341.70000000000005</v>
      </c>
      <c r="E38" s="1114">
        <v>430</v>
      </c>
      <c r="F38" s="1115">
        <v>17</v>
      </c>
      <c r="G38" s="983">
        <f t="shared" si="17"/>
        <v>788.7</v>
      </c>
      <c r="H38" s="1116">
        <v>60</v>
      </c>
      <c r="I38" s="918">
        <v>38</v>
      </c>
      <c r="J38" s="985"/>
      <c r="K38" s="1110"/>
      <c r="L38" s="1117">
        <v>528.70000000000005</v>
      </c>
      <c r="M38" s="918">
        <v>222</v>
      </c>
      <c r="N38" s="918">
        <v>38</v>
      </c>
      <c r="O38" s="984">
        <f t="shared" si="18"/>
        <v>788.7</v>
      </c>
      <c r="P38" s="1113">
        <v>115</v>
      </c>
      <c r="Q38" s="1113">
        <v>102</v>
      </c>
      <c r="R38" s="1114">
        <v>340</v>
      </c>
      <c r="S38" s="1114">
        <v>10</v>
      </c>
      <c r="T38" s="1113">
        <v>695</v>
      </c>
      <c r="U38" s="983"/>
      <c r="V38" s="987"/>
      <c r="W38" s="63"/>
      <c r="X38" s="63"/>
    </row>
    <row r="39" spans="1:24" ht="16.5" customHeight="1">
      <c r="A39" s="1878"/>
      <c r="B39" s="1884" t="s">
        <v>248</v>
      </c>
      <c r="C39" s="1902"/>
      <c r="D39" s="1113">
        <v>275.60000000000002</v>
      </c>
      <c r="E39" s="1114">
        <v>529</v>
      </c>
      <c r="F39" s="1115">
        <v>20</v>
      </c>
      <c r="G39" s="983">
        <f t="shared" si="17"/>
        <v>824.6</v>
      </c>
      <c r="H39" s="1116">
        <v>60</v>
      </c>
      <c r="I39" s="918">
        <v>20</v>
      </c>
      <c r="J39" s="1060"/>
      <c r="K39" s="1110"/>
      <c r="L39" s="1117">
        <v>559.6</v>
      </c>
      <c r="M39" s="918">
        <v>245</v>
      </c>
      <c r="N39" s="918">
        <v>20</v>
      </c>
      <c r="O39" s="984">
        <f t="shared" si="18"/>
        <v>824.6</v>
      </c>
      <c r="P39" s="1113">
        <v>480</v>
      </c>
      <c r="Q39" s="1113">
        <v>369</v>
      </c>
      <c r="R39" s="1114">
        <v>180</v>
      </c>
      <c r="S39" s="1114">
        <v>7</v>
      </c>
      <c r="T39" s="1113">
        <v>506</v>
      </c>
      <c r="U39" s="983"/>
      <c r="V39" s="987"/>
      <c r="W39" s="63"/>
      <c r="X39" s="63"/>
    </row>
    <row r="40" spans="1:24" ht="16.5" customHeight="1">
      <c r="A40" s="1878"/>
      <c r="B40" s="1884" t="s">
        <v>249</v>
      </c>
      <c r="C40" s="1902"/>
      <c r="D40" s="1113">
        <v>199.7</v>
      </c>
      <c r="E40" s="1114">
        <v>250</v>
      </c>
      <c r="F40" s="1115">
        <v>8</v>
      </c>
      <c r="G40" s="983">
        <f t="shared" si="17"/>
        <v>457.7</v>
      </c>
      <c r="H40" s="1116">
        <v>30</v>
      </c>
      <c r="I40" s="918">
        <v>7</v>
      </c>
      <c r="J40" s="985"/>
      <c r="K40" s="1110"/>
      <c r="L40" s="1117">
        <v>350.7</v>
      </c>
      <c r="M40" s="918">
        <v>100</v>
      </c>
      <c r="N40" s="918">
        <v>7</v>
      </c>
      <c r="O40" s="984">
        <f t="shared" si="18"/>
        <v>457.7</v>
      </c>
      <c r="P40" s="1113">
        <v>150</v>
      </c>
      <c r="Q40" s="1113">
        <v>144</v>
      </c>
      <c r="R40" s="1114">
        <v>130</v>
      </c>
      <c r="S40" s="1114">
        <v>3</v>
      </c>
      <c r="T40" s="1113">
        <v>335</v>
      </c>
      <c r="U40" s="983"/>
      <c r="V40" s="987"/>
      <c r="W40" s="63"/>
      <c r="X40" s="63"/>
    </row>
    <row r="41" spans="1:24" ht="16.5" customHeight="1">
      <c r="A41" s="1878"/>
      <c r="B41" s="1884" t="s">
        <v>250</v>
      </c>
      <c r="C41" s="1902"/>
      <c r="D41" s="1113">
        <v>150.19999999999999</v>
      </c>
      <c r="E41" s="1114">
        <v>257</v>
      </c>
      <c r="F41" s="1115"/>
      <c r="G41" s="983">
        <f t="shared" si="17"/>
        <v>407.2</v>
      </c>
      <c r="H41" s="1116">
        <v>30</v>
      </c>
      <c r="I41" s="918">
        <v>5</v>
      </c>
      <c r="J41" s="985"/>
      <c r="K41" s="1110"/>
      <c r="L41" s="1117">
        <v>68.199999999999989</v>
      </c>
      <c r="M41" s="918">
        <v>334</v>
      </c>
      <c r="N41" s="918">
        <v>5</v>
      </c>
      <c r="O41" s="984">
        <f t="shared" si="18"/>
        <v>407.2</v>
      </c>
      <c r="P41" s="1113">
        <v>300</v>
      </c>
      <c r="Q41" s="1113">
        <v>192</v>
      </c>
      <c r="R41" s="1114">
        <v>127</v>
      </c>
      <c r="S41" s="1114">
        <v>2</v>
      </c>
      <c r="T41" s="1113">
        <v>225</v>
      </c>
      <c r="U41" s="983"/>
      <c r="V41" s="987"/>
      <c r="W41" s="63"/>
      <c r="X41" s="63"/>
    </row>
    <row r="42" spans="1:24" ht="16.5" customHeight="1">
      <c r="A42" s="1878"/>
      <c r="B42" s="1884" t="s">
        <v>251</v>
      </c>
      <c r="C42" s="1902"/>
      <c r="D42" s="1113">
        <v>206.89999999999998</v>
      </c>
      <c r="E42" s="1114">
        <v>296</v>
      </c>
      <c r="F42" s="1115">
        <v>40</v>
      </c>
      <c r="G42" s="983">
        <f t="shared" si="17"/>
        <v>542.9</v>
      </c>
      <c r="H42" s="1116">
        <v>60</v>
      </c>
      <c r="I42" s="918"/>
      <c r="J42" s="985"/>
      <c r="K42" s="1110"/>
      <c r="L42" s="1117">
        <v>251.89999999999998</v>
      </c>
      <c r="M42" s="918">
        <v>291</v>
      </c>
      <c r="N42" s="918"/>
      <c r="O42" s="984">
        <f t="shared" si="18"/>
        <v>542.9</v>
      </c>
      <c r="P42" s="1113">
        <v>170</v>
      </c>
      <c r="Q42" s="1113">
        <v>124</v>
      </c>
      <c r="R42" s="1114">
        <v>176</v>
      </c>
      <c r="S42" s="1114">
        <v>2</v>
      </c>
      <c r="T42" s="1113">
        <v>424</v>
      </c>
      <c r="U42" s="983"/>
      <c r="V42" s="987"/>
      <c r="W42" s="63"/>
      <c r="X42" s="63"/>
    </row>
    <row r="43" spans="1:24" ht="16.5" customHeight="1" thickBot="1">
      <c r="A43" s="1878"/>
      <c r="B43" s="1890" t="s">
        <v>252</v>
      </c>
      <c r="C43" s="1891"/>
      <c r="D43" s="1113">
        <v>80</v>
      </c>
      <c r="E43" s="1114">
        <v>157</v>
      </c>
      <c r="F43" s="1115"/>
      <c r="G43" s="983">
        <f t="shared" si="17"/>
        <v>237</v>
      </c>
      <c r="H43" s="1116">
        <v>40</v>
      </c>
      <c r="I43" s="918"/>
      <c r="J43" s="985"/>
      <c r="K43" s="1110"/>
      <c r="L43" s="1117">
        <v>67</v>
      </c>
      <c r="M43" s="918">
        <v>170</v>
      </c>
      <c r="N43" s="918"/>
      <c r="O43" s="984">
        <f t="shared" si="18"/>
        <v>237</v>
      </c>
      <c r="P43" s="1113">
        <v>215</v>
      </c>
      <c r="Q43" s="1113">
        <v>117</v>
      </c>
      <c r="R43" s="1114">
        <v>63</v>
      </c>
      <c r="S43" s="1114">
        <v>2</v>
      </c>
      <c r="T43" s="1113">
        <v>120</v>
      </c>
      <c r="U43" s="983"/>
      <c r="V43" s="987"/>
      <c r="W43" s="63"/>
      <c r="X43" s="63"/>
    </row>
    <row r="44" spans="1:24" ht="16.5" customHeight="1" thickTop="1" thickBot="1">
      <c r="A44" s="1889"/>
      <c r="B44" s="1893" t="s">
        <v>602</v>
      </c>
      <c r="C44" s="1900"/>
      <c r="D44" s="1086">
        <f t="shared" ref="D44:V44" si="19">SUM(D36:D43)</f>
        <v>3206.5999999999995</v>
      </c>
      <c r="E44" s="1100">
        <f t="shared" si="19"/>
        <v>5251</v>
      </c>
      <c r="F44" s="1100">
        <f t="shared" si="19"/>
        <v>205</v>
      </c>
      <c r="G44" s="1100">
        <f t="shared" si="19"/>
        <v>8662.6</v>
      </c>
      <c r="H44" s="1118">
        <f t="shared" si="19"/>
        <v>860</v>
      </c>
      <c r="I44" s="1100">
        <f t="shared" si="19"/>
        <v>324</v>
      </c>
      <c r="J44" s="1087">
        <f t="shared" si="19"/>
        <v>0</v>
      </c>
      <c r="K44" s="1101">
        <f t="shared" si="19"/>
        <v>0</v>
      </c>
      <c r="L44" s="1088">
        <f t="shared" si="19"/>
        <v>6151.5999999999995</v>
      </c>
      <c r="M44" s="1086">
        <f t="shared" si="19"/>
        <v>2187</v>
      </c>
      <c r="N44" s="1100">
        <f t="shared" si="19"/>
        <v>324</v>
      </c>
      <c r="O44" s="1100">
        <f t="shared" si="19"/>
        <v>8662.6</v>
      </c>
      <c r="P44" s="1086">
        <f t="shared" si="19"/>
        <v>2230</v>
      </c>
      <c r="Q44" s="1100">
        <f t="shared" si="19"/>
        <v>1736.5</v>
      </c>
      <c r="R44" s="1100">
        <f t="shared" si="19"/>
        <v>3211</v>
      </c>
      <c r="S44" s="1100">
        <f t="shared" si="19"/>
        <v>61</v>
      </c>
      <c r="T44" s="1100">
        <f t="shared" si="19"/>
        <v>7052.5</v>
      </c>
      <c r="U44" s="1100">
        <f t="shared" si="19"/>
        <v>0</v>
      </c>
      <c r="V44" s="1089">
        <f t="shared" si="19"/>
        <v>0</v>
      </c>
      <c r="W44" s="63"/>
      <c r="X44" s="63"/>
    </row>
    <row r="45" spans="1:24" ht="16.5" customHeight="1">
      <c r="A45" s="1877" t="s">
        <v>413</v>
      </c>
      <c r="B45" s="1897" t="s">
        <v>540</v>
      </c>
      <c r="C45" s="1898"/>
      <c r="D45" s="978">
        <v>2817</v>
      </c>
      <c r="E45" s="978">
        <v>661</v>
      </c>
      <c r="F45" s="978">
        <v>35</v>
      </c>
      <c r="G45" s="979">
        <f>SUM(D45:F45)</f>
        <v>3513</v>
      </c>
      <c r="H45" s="978">
        <v>806</v>
      </c>
      <c r="I45" s="978"/>
      <c r="J45" s="980"/>
      <c r="K45" s="1119"/>
      <c r="L45" s="981">
        <v>3268</v>
      </c>
      <c r="M45" s="979">
        <v>245</v>
      </c>
      <c r="N45" s="978"/>
      <c r="O45" s="979">
        <f>SUM(K45:N45)</f>
        <v>3513</v>
      </c>
      <c r="P45" s="978">
        <v>406</v>
      </c>
      <c r="Q45" s="940">
        <v>98</v>
      </c>
      <c r="R45" s="940">
        <v>846</v>
      </c>
      <c r="S45" s="940">
        <v>12</v>
      </c>
      <c r="T45" s="993">
        <v>3462</v>
      </c>
      <c r="U45" s="979"/>
      <c r="V45" s="982"/>
      <c r="W45" s="63"/>
    </row>
    <row r="46" spans="1:24" ht="16.5" customHeight="1">
      <c r="A46" s="1878"/>
      <c r="B46" s="1884" t="s">
        <v>541</v>
      </c>
      <c r="C46" s="1885"/>
      <c r="D46" s="983">
        <v>587</v>
      </c>
      <c r="E46" s="983">
        <v>113</v>
      </c>
      <c r="F46" s="983"/>
      <c r="G46" s="983">
        <f t="shared" ref="G46:G53" si="20">SUM(D46:F46)</f>
        <v>700</v>
      </c>
      <c r="H46" s="983">
        <v>317</v>
      </c>
      <c r="I46" s="983"/>
      <c r="J46" s="985"/>
      <c r="K46" s="1085"/>
      <c r="L46" s="986">
        <v>601</v>
      </c>
      <c r="M46" s="984">
        <v>99</v>
      </c>
      <c r="N46" s="983"/>
      <c r="O46" s="984">
        <f t="shared" ref="O46:O53" si="21">SUM(K46:N46)</f>
        <v>700</v>
      </c>
      <c r="P46" s="983">
        <v>86</v>
      </c>
      <c r="Q46" s="997">
        <v>21</v>
      </c>
      <c r="R46" s="997">
        <v>175</v>
      </c>
      <c r="S46" s="997">
        <v>4</v>
      </c>
      <c r="T46" s="997">
        <v>806</v>
      </c>
      <c r="U46" s="983"/>
      <c r="V46" s="987"/>
      <c r="W46" s="63"/>
    </row>
    <row r="47" spans="1:24" ht="16.5" customHeight="1">
      <c r="A47" s="1878"/>
      <c r="B47" s="1884" t="s">
        <v>542</v>
      </c>
      <c r="C47" s="1885"/>
      <c r="D47" s="983">
        <v>525</v>
      </c>
      <c r="E47" s="983">
        <v>105</v>
      </c>
      <c r="F47" s="983">
        <v>25</v>
      </c>
      <c r="G47" s="983">
        <f t="shared" si="20"/>
        <v>655</v>
      </c>
      <c r="H47" s="983">
        <v>105</v>
      </c>
      <c r="I47" s="983"/>
      <c r="J47" s="985"/>
      <c r="K47" s="1085"/>
      <c r="L47" s="986">
        <v>589</v>
      </c>
      <c r="M47" s="984">
        <v>66</v>
      </c>
      <c r="N47" s="983"/>
      <c r="O47" s="984">
        <f t="shared" si="21"/>
        <v>655</v>
      </c>
      <c r="P47" s="983">
        <v>60</v>
      </c>
      <c r="Q47" s="983">
        <v>18</v>
      </c>
      <c r="R47" s="983">
        <v>140</v>
      </c>
      <c r="S47" s="983">
        <v>2</v>
      </c>
      <c r="T47" s="983">
        <v>645</v>
      </c>
      <c r="U47" s="983"/>
      <c r="V47" s="987"/>
      <c r="W47" s="63"/>
    </row>
    <row r="48" spans="1:24" ht="16.5" customHeight="1">
      <c r="A48" s="1878"/>
      <c r="B48" s="1884" t="s">
        <v>543</v>
      </c>
      <c r="C48" s="1885"/>
      <c r="D48" s="983">
        <v>364</v>
      </c>
      <c r="E48" s="983">
        <v>142</v>
      </c>
      <c r="F48" s="983"/>
      <c r="G48" s="983">
        <f t="shared" si="20"/>
        <v>506</v>
      </c>
      <c r="H48" s="983">
        <v>86</v>
      </c>
      <c r="I48" s="983"/>
      <c r="J48" s="985"/>
      <c r="K48" s="1085"/>
      <c r="L48" s="986">
        <v>463</v>
      </c>
      <c r="M48" s="984">
        <v>43</v>
      </c>
      <c r="N48" s="983"/>
      <c r="O48" s="984">
        <f t="shared" si="21"/>
        <v>506</v>
      </c>
      <c r="P48" s="983">
        <v>60</v>
      </c>
      <c r="Q48" s="983">
        <v>15</v>
      </c>
      <c r="R48" s="983">
        <v>175</v>
      </c>
      <c r="S48" s="983">
        <v>3</v>
      </c>
      <c r="T48" s="983">
        <v>491</v>
      </c>
      <c r="U48" s="983"/>
      <c r="V48" s="987"/>
      <c r="W48" s="63"/>
    </row>
    <row r="49" spans="1:24" ht="16.5" customHeight="1">
      <c r="A49" s="1878"/>
      <c r="B49" s="1884" t="s">
        <v>544</v>
      </c>
      <c r="C49" s="1885"/>
      <c r="D49" s="983">
        <v>793</v>
      </c>
      <c r="E49" s="983">
        <v>487</v>
      </c>
      <c r="F49" s="983"/>
      <c r="G49" s="983">
        <f t="shared" si="20"/>
        <v>1280</v>
      </c>
      <c r="H49" s="983">
        <v>333</v>
      </c>
      <c r="I49" s="983"/>
      <c r="J49" s="985"/>
      <c r="K49" s="1085"/>
      <c r="L49" s="986">
        <v>1230</v>
      </c>
      <c r="M49" s="984">
        <v>50</v>
      </c>
      <c r="N49" s="983"/>
      <c r="O49" s="984">
        <f t="shared" si="21"/>
        <v>1280</v>
      </c>
      <c r="P49" s="983">
        <v>185</v>
      </c>
      <c r="Q49" s="983">
        <v>55</v>
      </c>
      <c r="R49" s="983">
        <v>355</v>
      </c>
      <c r="S49" s="983">
        <v>11</v>
      </c>
      <c r="T49" s="983">
        <v>1224</v>
      </c>
      <c r="U49" s="983"/>
      <c r="V49" s="987"/>
      <c r="W49" s="63"/>
    </row>
    <row r="50" spans="1:24" ht="16.5" customHeight="1">
      <c r="A50" s="1878"/>
      <c r="B50" s="1884" t="s">
        <v>545</v>
      </c>
      <c r="C50" s="1885"/>
      <c r="D50" s="983">
        <v>644</v>
      </c>
      <c r="E50" s="983">
        <v>186</v>
      </c>
      <c r="F50" s="983"/>
      <c r="G50" s="983">
        <f t="shared" si="20"/>
        <v>830</v>
      </c>
      <c r="H50" s="983">
        <v>91</v>
      </c>
      <c r="I50" s="983"/>
      <c r="J50" s="985"/>
      <c r="K50" s="1085"/>
      <c r="L50" s="986">
        <v>795</v>
      </c>
      <c r="M50" s="984">
        <v>35</v>
      </c>
      <c r="N50" s="983"/>
      <c r="O50" s="984">
        <f t="shared" si="21"/>
        <v>830</v>
      </c>
      <c r="P50" s="983">
        <v>102</v>
      </c>
      <c r="Q50" s="983">
        <v>147</v>
      </c>
      <c r="R50" s="983">
        <v>246</v>
      </c>
      <c r="S50" s="983">
        <v>7</v>
      </c>
      <c r="T50" s="983">
        <v>690</v>
      </c>
      <c r="U50" s="983"/>
      <c r="V50" s="987"/>
      <c r="W50" s="63"/>
    </row>
    <row r="51" spans="1:24" ht="16.5" customHeight="1">
      <c r="A51" s="1878"/>
      <c r="B51" s="1884" t="s">
        <v>546</v>
      </c>
      <c r="C51" s="1885"/>
      <c r="D51" s="983">
        <v>270</v>
      </c>
      <c r="E51" s="983">
        <v>65</v>
      </c>
      <c r="F51" s="983"/>
      <c r="G51" s="983">
        <f t="shared" si="20"/>
        <v>335</v>
      </c>
      <c r="H51" s="983">
        <v>63</v>
      </c>
      <c r="I51" s="983"/>
      <c r="J51" s="985"/>
      <c r="K51" s="1085"/>
      <c r="L51" s="986">
        <v>320</v>
      </c>
      <c r="M51" s="984">
        <v>15</v>
      </c>
      <c r="N51" s="983"/>
      <c r="O51" s="984">
        <f t="shared" si="21"/>
        <v>335</v>
      </c>
      <c r="P51" s="983">
        <v>76</v>
      </c>
      <c r="Q51" s="983">
        <v>84</v>
      </c>
      <c r="R51" s="983">
        <v>61</v>
      </c>
      <c r="S51" s="983">
        <v>2</v>
      </c>
      <c r="T51" s="983">
        <v>255</v>
      </c>
      <c r="U51" s="983"/>
      <c r="V51" s="987"/>
      <c r="W51" s="63"/>
    </row>
    <row r="52" spans="1:24" ht="16.5" customHeight="1">
      <c r="A52" s="1878"/>
      <c r="B52" s="1884" t="s">
        <v>547</v>
      </c>
      <c r="C52" s="1885"/>
      <c r="D52" s="983">
        <v>487</v>
      </c>
      <c r="E52" s="983">
        <v>115</v>
      </c>
      <c r="F52" s="983"/>
      <c r="G52" s="983">
        <f t="shared" si="20"/>
        <v>602</v>
      </c>
      <c r="H52" s="983">
        <v>89</v>
      </c>
      <c r="I52" s="983">
        <v>3</v>
      </c>
      <c r="J52" s="985"/>
      <c r="K52" s="1085"/>
      <c r="L52" s="986">
        <v>505</v>
      </c>
      <c r="M52" s="984">
        <v>94</v>
      </c>
      <c r="N52" s="983">
        <v>3</v>
      </c>
      <c r="O52" s="984">
        <f t="shared" si="21"/>
        <v>602</v>
      </c>
      <c r="P52" s="983">
        <v>169</v>
      </c>
      <c r="Q52" s="983">
        <v>98</v>
      </c>
      <c r="R52" s="983">
        <v>155</v>
      </c>
      <c r="S52" s="983">
        <v>6</v>
      </c>
      <c r="T52" s="983">
        <v>506</v>
      </c>
      <c r="U52" s="983"/>
      <c r="V52" s="987"/>
      <c r="W52" s="63"/>
    </row>
    <row r="53" spans="1:24" ht="16.5" customHeight="1" thickBot="1">
      <c r="A53" s="1878"/>
      <c r="B53" s="1890" t="s">
        <v>548</v>
      </c>
      <c r="C53" s="1899"/>
      <c r="D53" s="1059">
        <v>265</v>
      </c>
      <c r="E53" s="1059"/>
      <c r="F53" s="1059"/>
      <c r="G53" s="1059">
        <f t="shared" si="20"/>
        <v>265</v>
      </c>
      <c r="H53" s="1059">
        <v>45</v>
      </c>
      <c r="I53" s="1059">
        <v>63</v>
      </c>
      <c r="J53" s="1067"/>
      <c r="K53" s="1120"/>
      <c r="L53" s="1068">
        <v>87</v>
      </c>
      <c r="M53" s="1121">
        <v>115</v>
      </c>
      <c r="N53" s="1059">
        <v>63</v>
      </c>
      <c r="O53" s="1121">
        <f t="shared" si="21"/>
        <v>265</v>
      </c>
      <c r="P53" s="1059">
        <v>71</v>
      </c>
      <c r="Q53" s="1059">
        <v>65</v>
      </c>
      <c r="R53" s="1059">
        <v>86</v>
      </c>
      <c r="S53" s="1059">
        <v>1</v>
      </c>
      <c r="T53" s="1059">
        <v>201</v>
      </c>
      <c r="U53" s="1059"/>
      <c r="V53" s="1069"/>
      <c r="W53" s="63"/>
    </row>
    <row r="54" spans="1:24" ht="16.5" customHeight="1" thickTop="1" thickBot="1">
      <c r="A54" s="1889"/>
      <c r="B54" s="1893" t="s">
        <v>602</v>
      </c>
      <c r="C54" s="1900"/>
      <c r="D54" s="1086">
        <f>SUM(D45:D53)</f>
        <v>6752</v>
      </c>
      <c r="E54" s="1100">
        <f t="shared" ref="E54:V54" si="22">SUM(E45:E53)</f>
        <v>1874</v>
      </c>
      <c r="F54" s="1100">
        <f t="shared" si="22"/>
        <v>60</v>
      </c>
      <c r="G54" s="1100">
        <f t="shared" si="22"/>
        <v>8686</v>
      </c>
      <c r="H54" s="1100">
        <f t="shared" si="22"/>
        <v>1935</v>
      </c>
      <c r="I54" s="1100">
        <f t="shared" si="22"/>
        <v>66</v>
      </c>
      <c r="J54" s="1087">
        <f t="shared" si="22"/>
        <v>0</v>
      </c>
      <c r="K54" s="1101">
        <f t="shared" si="22"/>
        <v>0</v>
      </c>
      <c r="L54" s="1088">
        <f t="shared" si="22"/>
        <v>7858</v>
      </c>
      <c r="M54" s="1086">
        <f t="shared" si="22"/>
        <v>762</v>
      </c>
      <c r="N54" s="1100">
        <f t="shared" si="22"/>
        <v>66</v>
      </c>
      <c r="O54" s="1100">
        <f t="shared" si="22"/>
        <v>8686</v>
      </c>
      <c r="P54" s="1086">
        <f t="shared" si="22"/>
        <v>1215</v>
      </c>
      <c r="Q54" s="1100">
        <f t="shared" si="22"/>
        <v>601</v>
      </c>
      <c r="R54" s="1100">
        <f t="shared" si="22"/>
        <v>2239</v>
      </c>
      <c r="S54" s="1100">
        <f t="shared" si="22"/>
        <v>48</v>
      </c>
      <c r="T54" s="1100">
        <f t="shared" si="22"/>
        <v>8280</v>
      </c>
      <c r="U54" s="1100">
        <f t="shared" si="22"/>
        <v>0</v>
      </c>
      <c r="V54" s="1089">
        <f t="shared" si="22"/>
        <v>0</v>
      </c>
      <c r="W54" s="63"/>
    </row>
    <row r="55" spans="1:24" ht="16.5" customHeight="1">
      <c r="A55" s="1877" t="s">
        <v>397</v>
      </c>
      <c r="B55" s="1897" t="s">
        <v>617</v>
      </c>
      <c r="C55" s="1898"/>
      <c r="D55" s="978">
        <v>418</v>
      </c>
      <c r="E55" s="978">
        <v>3900</v>
      </c>
      <c r="F55" s="978">
        <v>325</v>
      </c>
      <c r="G55" s="1059">
        <f>SUM(D55:F55)</f>
        <v>4643</v>
      </c>
      <c r="H55" s="978">
        <v>550</v>
      </c>
      <c r="I55" s="978">
        <v>40</v>
      </c>
      <c r="J55" s="980"/>
      <c r="K55" s="1122"/>
      <c r="L55" s="995">
        <v>603</v>
      </c>
      <c r="M55" s="993">
        <v>4000</v>
      </c>
      <c r="N55" s="940">
        <v>40</v>
      </c>
      <c r="O55" s="1123">
        <f>SUM(K55:N55)</f>
        <v>4643</v>
      </c>
      <c r="P55" s="978">
        <v>18</v>
      </c>
      <c r="Q55" s="978">
        <v>7</v>
      </c>
      <c r="R55" s="978">
        <v>1570</v>
      </c>
      <c r="S55" s="978">
        <v>98</v>
      </c>
      <c r="T55" s="978">
        <v>4673</v>
      </c>
      <c r="U55" s="978"/>
      <c r="V55" s="982"/>
      <c r="W55" s="63"/>
      <c r="X55" s="63"/>
    </row>
    <row r="56" spans="1:24" ht="16.5" customHeight="1">
      <c r="A56" s="1878"/>
      <c r="B56" s="1884" t="s">
        <v>310</v>
      </c>
      <c r="C56" s="1885"/>
      <c r="D56" s="983">
        <v>43</v>
      </c>
      <c r="E56" s="983">
        <v>297</v>
      </c>
      <c r="F56" s="983">
        <v>47</v>
      </c>
      <c r="G56" s="1055">
        <f>SUM(D56:F56)</f>
        <v>387</v>
      </c>
      <c r="H56" s="1056">
        <v>44</v>
      </c>
      <c r="I56" s="983">
        <v>5</v>
      </c>
      <c r="J56" s="985"/>
      <c r="K56" s="1124"/>
      <c r="L56" s="942">
        <v>16</v>
      </c>
      <c r="M56" s="555">
        <v>366</v>
      </c>
      <c r="N56" s="997">
        <v>5</v>
      </c>
      <c r="O56" s="1125">
        <f>SUM(K56:N56)</f>
        <v>387</v>
      </c>
      <c r="P56" s="983">
        <v>6</v>
      </c>
      <c r="Q56" s="983">
        <v>3</v>
      </c>
      <c r="R56" s="983">
        <v>172</v>
      </c>
      <c r="S56" s="983">
        <v>15</v>
      </c>
      <c r="T56" s="983">
        <v>384</v>
      </c>
      <c r="U56" s="983"/>
      <c r="V56" s="987"/>
      <c r="W56" s="63"/>
      <c r="X56" s="63"/>
    </row>
    <row r="57" spans="1:24" ht="16.5" customHeight="1" thickBot="1">
      <c r="A57" s="1878"/>
      <c r="B57" s="1890" t="s">
        <v>260</v>
      </c>
      <c r="C57" s="1899"/>
      <c r="D57" s="997">
        <v>21</v>
      </c>
      <c r="E57" s="997">
        <v>1891</v>
      </c>
      <c r="F57" s="997">
        <v>189</v>
      </c>
      <c r="G57" s="1059">
        <f>SUM(D57:F57)</f>
        <v>2101</v>
      </c>
      <c r="H57" s="983">
        <v>449</v>
      </c>
      <c r="I57" s="983">
        <v>20</v>
      </c>
      <c r="J57" s="985"/>
      <c r="K57" s="1124"/>
      <c r="L57" s="942">
        <v>21</v>
      </c>
      <c r="M57" s="555">
        <v>2060</v>
      </c>
      <c r="N57" s="997">
        <v>20</v>
      </c>
      <c r="O57" s="555">
        <f>SUM(K57:N57)</f>
        <v>2101</v>
      </c>
      <c r="P57" s="983">
        <v>4</v>
      </c>
      <c r="Q57" s="983">
        <v>2</v>
      </c>
      <c r="R57" s="983">
        <v>508</v>
      </c>
      <c r="S57" s="983">
        <v>100</v>
      </c>
      <c r="T57" s="983">
        <v>2108</v>
      </c>
      <c r="U57" s="983"/>
      <c r="V57" s="987"/>
      <c r="W57" s="63"/>
      <c r="X57" s="63"/>
    </row>
    <row r="58" spans="1:24" ht="16.5" customHeight="1" thickTop="1" thickBot="1">
      <c r="A58" s="1879"/>
      <c r="B58" s="1893" t="s">
        <v>602</v>
      </c>
      <c r="C58" s="1900"/>
      <c r="D58" s="1086">
        <f t="shared" ref="D58:T58" si="23">SUM(D55:D57)</f>
        <v>482</v>
      </c>
      <c r="E58" s="1086">
        <f t="shared" si="23"/>
        <v>6088</v>
      </c>
      <c r="F58" s="1086">
        <f t="shared" si="23"/>
        <v>561</v>
      </c>
      <c r="G58" s="1100">
        <f t="shared" si="23"/>
        <v>7131</v>
      </c>
      <c r="H58" s="1086">
        <f t="shared" si="23"/>
        <v>1043</v>
      </c>
      <c r="I58" s="1086">
        <f t="shared" si="23"/>
        <v>65</v>
      </c>
      <c r="J58" s="1087">
        <f t="shared" si="23"/>
        <v>0</v>
      </c>
      <c r="K58" s="1101">
        <f t="shared" si="23"/>
        <v>0</v>
      </c>
      <c r="L58" s="1088">
        <f t="shared" si="23"/>
        <v>640</v>
      </c>
      <c r="M58" s="1086">
        <f t="shared" si="23"/>
        <v>6426</v>
      </c>
      <c r="N58" s="1086">
        <f t="shared" si="23"/>
        <v>65</v>
      </c>
      <c r="O58" s="1086">
        <f t="shared" si="23"/>
        <v>7131</v>
      </c>
      <c r="P58" s="1086">
        <f t="shared" si="23"/>
        <v>28</v>
      </c>
      <c r="Q58" s="1086">
        <f t="shared" si="23"/>
        <v>12</v>
      </c>
      <c r="R58" s="1086">
        <f t="shared" si="23"/>
        <v>2250</v>
      </c>
      <c r="S58" s="1086">
        <f t="shared" si="23"/>
        <v>213</v>
      </c>
      <c r="T58" s="1086">
        <f t="shared" si="23"/>
        <v>7165</v>
      </c>
      <c r="U58" s="1086">
        <f>SUM(U55:U57)</f>
        <v>0</v>
      </c>
      <c r="V58" s="1089">
        <f>SUM(V55:V57)</f>
        <v>0</v>
      </c>
      <c r="W58" s="141"/>
      <c r="X58" s="63"/>
    </row>
    <row r="59" spans="1:24" ht="16.5" customHeight="1">
      <c r="A59" s="1880" t="s">
        <v>409</v>
      </c>
      <c r="B59" s="1897" t="s">
        <v>261</v>
      </c>
      <c r="C59" s="1898"/>
      <c r="D59" s="983">
        <v>852</v>
      </c>
      <c r="E59" s="983">
        <v>4284</v>
      </c>
      <c r="F59" s="983">
        <v>360</v>
      </c>
      <c r="G59" s="1059">
        <f>SUM(D59:F59)</f>
        <v>5496</v>
      </c>
      <c r="H59" s="983">
        <v>2245</v>
      </c>
      <c r="I59" s="983">
        <v>185</v>
      </c>
      <c r="J59" s="985"/>
      <c r="K59" s="1085"/>
      <c r="L59" s="986">
        <v>602</v>
      </c>
      <c r="M59" s="984">
        <v>4709</v>
      </c>
      <c r="N59" s="983">
        <v>185</v>
      </c>
      <c r="O59" s="984">
        <f>SUM(K59:N59)</f>
        <v>5496</v>
      </c>
      <c r="P59" s="983">
        <v>78</v>
      </c>
      <c r="Q59" s="997">
        <v>16</v>
      </c>
      <c r="R59" s="997">
        <v>2046</v>
      </c>
      <c r="S59" s="997">
        <v>75</v>
      </c>
      <c r="T59" s="997">
        <v>5534</v>
      </c>
      <c r="U59" s="983"/>
      <c r="V59" s="987"/>
      <c r="W59" s="141"/>
      <c r="X59" s="63"/>
    </row>
    <row r="60" spans="1:24" ht="16.5" customHeight="1">
      <c r="A60" s="1878"/>
      <c r="B60" s="1884" t="s">
        <v>339</v>
      </c>
      <c r="C60" s="1885"/>
      <c r="D60" s="983">
        <v>85</v>
      </c>
      <c r="E60" s="983">
        <v>116</v>
      </c>
      <c r="F60" s="983"/>
      <c r="G60" s="1055">
        <f>SUM(D60:F60)</f>
        <v>201</v>
      </c>
      <c r="H60" s="1056">
        <v>91</v>
      </c>
      <c r="I60" s="983"/>
      <c r="J60" s="985"/>
      <c r="K60" s="1085"/>
      <c r="L60" s="986"/>
      <c r="M60" s="984">
        <v>201</v>
      </c>
      <c r="N60" s="983"/>
      <c r="O60" s="984">
        <f>SUM(K60:N60)</f>
        <v>201</v>
      </c>
      <c r="P60" s="983">
        <v>10</v>
      </c>
      <c r="Q60" s="997">
        <v>3</v>
      </c>
      <c r="R60" s="997">
        <v>95</v>
      </c>
      <c r="S60" s="997">
        <v>9</v>
      </c>
      <c r="T60" s="997">
        <v>199</v>
      </c>
      <c r="U60" s="983"/>
      <c r="V60" s="987"/>
      <c r="W60" s="141"/>
      <c r="X60" s="63"/>
    </row>
    <row r="61" spans="1:24" ht="16.5" customHeight="1" thickBot="1">
      <c r="A61" s="1878"/>
      <c r="B61" s="1890" t="s">
        <v>340</v>
      </c>
      <c r="C61" s="1899"/>
      <c r="D61" s="983">
        <v>254</v>
      </c>
      <c r="E61" s="983">
        <v>301</v>
      </c>
      <c r="F61" s="983">
        <v>72</v>
      </c>
      <c r="G61" s="1059">
        <f>SUM(D61:F61)</f>
        <v>627</v>
      </c>
      <c r="H61" s="983">
        <v>281</v>
      </c>
      <c r="I61" s="983"/>
      <c r="J61" s="985"/>
      <c r="K61" s="1085"/>
      <c r="L61" s="986">
        <v>145</v>
      </c>
      <c r="M61" s="984">
        <v>482</v>
      </c>
      <c r="N61" s="983"/>
      <c r="O61" s="984">
        <f>SUM(K61:N61)</f>
        <v>627</v>
      </c>
      <c r="P61" s="983">
        <v>44</v>
      </c>
      <c r="Q61" s="997">
        <v>10</v>
      </c>
      <c r="R61" s="997">
        <v>450</v>
      </c>
      <c r="S61" s="997">
        <v>8</v>
      </c>
      <c r="T61" s="997">
        <v>625</v>
      </c>
      <c r="U61" s="983"/>
      <c r="V61" s="987"/>
      <c r="W61" s="141"/>
      <c r="X61" s="63"/>
    </row>
    <row r="62" spans="1:24" ht="16.5" customHeight="1" thickTop="1" thickBot="1">
      <c r="A62" s="1879"/>
      <c r="B62" s="1893" t="s">
        <v>602</v>
      </c>
      <c r="C62" s="1900"/>
      <c r="D62" s="1086">
        <f>SUM(D59:D61)</f>
        <v>1191</v>
      </c>
      <c r="E62" s="1100">
        <f t="shared" ref="E62:V62" si="24">SUM(E59:E61)</f>
        <v>4701</v>
      </c>
      <c r="F62" s="1100">
        <f t="shared" si="24"/>
        <v>432</v>
      </c>
      <c r="G62" s="1100">
        <f>SUM(G59:G61)</f>
        <v>6324</v>
      </c>
      <c r="H62" s="1100">
        <f t="shared" si="24"/>
        <v>2617</v>
      </c>
      <c r="I62" s="1100">
        <f t="shared" si="24"/>
        <v>185</v>
      </c>
      <c r="J62" s="1087">
        <f t="shared" si="24"/>
        <v>0</v>
      </c>
      <c r="K62" s="1101">
        <f t="shared" si="24"/>
        <v>0</v>
      </c>
      <c r="L62" s="1088">
        <f t="shared" si="24"/>
        <v>747</v>
      </c>
      <c r="M62" s="1086">
        <f t="shared" si="24"/>
        <v>5392</v>
      </c>
      <c r="N62" s="1100">
        <f t="shared" si="24"/>
        <v>185</v>
      </c>
      <c r="O62" s="1086">
        <f>SUM(O59:O61)</f>
        <v>6324</v>
      </c>
      <c r="P62" s="1086">
        <f t="shared" si="24"/>
        <v>132</v>
      </c>
      <c r="Q62" s="1100">
        <f t="shared" si="24"/>
        <v>29</v>
      </c>
      <c r="R62" s="1100">
        <f t="shared" si="24"/>
        <v>2591</v>
      </c>
      <c r="S62" s="1100">
        <f t="shared" si="24"/>
        <v>92</v>
      </c>
      <c r="T62" s="1100">
        <f t="shared" si="24"/>
        <v>6358</v>
      </c>
      <c r="U62" s="1100">
        <f t="shared" si="24"/>
        <v>0</v>
      </c>
      <c r="V62" s="1089">
        <f t="shared" si="24"/>
        <v>0</v>
      </c>
      <c r="W62" s="141"/>
      <c r="X62" s="63"/>
    </row>
    <row r="63" spans="1:24" ht="16.5" customHeight="1">
      <c r="A63" s="1880" t="s">
        <v>444</v>
      </c>
      <c r="B63" s="1897" t="s">
        <v>564</v>
      </c>
      <c r="C63" s="1898"/>
      <c r="D63" s="1126">
        <v>1329.8</v>
      </c>
      <c r="E63" s="1126">
        <v>623</v>
      </c>
      <c r="F63" s="1126">
        <v>539</v>
      </c>
      <c r="G63" s="1059">
        <f>SUM(D63:F63)</f>
        <v>2491.8000000000002</v>
      </c>
      <c r="H63" s="1126">
        <v>267</v>
      </c>
      <c r="I63" s="1126">
        <v>10</v>
      </c>
      <c r="J63" s="1126">
        <v>0</v>
      </c>
      <c r="K63" s="1126">
        <v>0</v>
      </c>
      <c r="L63" s="1126">
        <v>470</v>
      </c>
      <c r="M63" s="1126">
        <v>2011.8</v>
      </c>
      <c r="N63" s="1126">
        <v>10</v>
      </c>
      <c r="O63" s="984">
        <f>SUM(K63:N63)</f>
        <v>2491.8000000000002</v>
      </c>
      <c r="P63" s="1126">
        <v>20</v>
      </c>
      <c r="Q63" s="1126">
        <v>4</v>
      </c>
      <c r="R63" s="1126">
        <v>648</v>
      </c>
      <c r="S63" s="1126">
        <v>68</v>
      </c>
      <c r="T63" s="1126">
        <v>2487.8000000000002</v>
      </c>
      <c r="U63" s="1126">
        <v>0</v>
      </c>
      <c r="V63" s="1126">
        <v>0</v>
      </c>
      <c r="W63" s="63"/>
      <c r="X63" s="63"/>
    </row>
    <row r="64" spans="1:24" ht="16.5" customHeight="1">
      <c r="A64" s="1878"/>
      <c r="B64" s="1884" t="s">
        <v>565</v>
      </c>
      <c r="C64" s="1885"/>
      <c r="D64" s="1126">
        <v>563.5</v>
      </c>
      <c r="E64" s="1126">
        <v>275</v>
      </c>
      <c r="F64" s="1126">
        <v>75</v>
      </c>
      <c r="G64" s="1055">
        <f t="shared" ref="G64:G69" si="25">SUM(D64:F64)</f>
        <v>913.5</v>
      </c>
      <c r="H64" s="1126">
        <v>139</v>
      </c>
      <c r="I64" s="1126">
        <v>5</v>
      </c>
      <c r="J64" s="1126">
        <v>0</v>
      </c>
      <c r="K64" s="1126">
        <v>0</v>
      </c>
      <c r="L64" s="1126">
        <v>10</v>
      </c>
      <c r="M64" s="1126">
        <v>898.5</v>
      </c>
      <c r="N64" s="1126">
        <v>5</v>
      </c>
      <c r="O64" s="984">
        <f t="shared" ref="O64:O69" si="26">SUM(K64:N64)</f>
        <v>913.5</v>
      </c>
      <c r="P64" s="1126">
        <v>3</v>
      </c>
      <c r="Q64" s="1126">
        <v>1</v>
      </c>
      <c r="R64" s="1126">
        <v>215</v>
      </c>
      <c r="S64" s="1126">
        <v>22</v>
      </c>
      <c r="T64" s="1126">
        <v>912.5</v>
      </c>
      <c r="U64" s="1126">
        <v>0</v>
      </c>
      <c r="V64" s="1126">
        <v>0</v>
      </c>
      <c r="W64" s="63"/>
      <c r="X64" s="63"/>
    </row>
    <row r="65" spans="1:24" ht="16.5" customHeight="1">
      <c r="A65" s="1878"/>
      <c r="B65" s="1884" t="s">
        <v>341</v>
      </c>
      <c r="C65" s="1885"/>
      <c r="D65" s="1126">
        <v>153.6</v>
      </c>
      <c r="E65" s="1126">
        <v>145</v>
      </c>
      <c r="F65" s="1126">
        <v>0</v>
      </c>
      <c r="G65" s="1055">
        <f t="shared" si="25"/>
        <v>298.60000000000002</v>
      </c>
      <c r="H65" s="1126">
        <v>51</v>
      </c>
      <c r="I65" s="1126">
        <v>5</v>
      </c>
      <c r="J65" s="1126">
        <v>0</v>
      </c>
      <c r="K65" s="1126">
        <v>0</v>
      </c>
      <c r="L65" s="1126">
        <v>22</v>
      </c>
      <c r="M65" s="1126">
        <v>271.60000000000002</v>
      </c>
      <c r="N65" s="1126">
        <v>5</v>
      </c>
      <c r="O65" s="984">
        <f t="shared" si="26"/>
        <v>298.60000000000002</v>
      </c>
      <c r="P65" s="1126">
        <v>49</v>
      </c>
      <c r="Q65" s="1126">
        <v>13</v>
      </c>
      <c r="R65" s="1126">
        <v>209</v>
      </c>
      <c r="S65" s="1126">
        <v>8</v>
      </c>
      <c r="T65" s="1126">
        <v>285.60000000000002</v>
      </c>
      <c r="U65" s="1126">
        <v>0</v>
      </c>
      <c r="V65" s="1126">
        <v>0</v>
      </c>
      <c r="W65" s="63"/>
      <c r="X65" s="63"/>
    </row>
    <row r="66" spans="1:24" ht="16.5" customHeight="1">
      <c r="A66" s="1878"/>
      <c r="B66" s="1884" t="s">
        <v>342</v>
      </c>
      <c r="C66" s="1885"/>
      <c r="D66" s="1126">
        <v>35</v>
      </c>
      <c r="E66" s="1126">
        <v>7</v>
      </c>
      <c r="F66" s="1126">
        <v>0</v>
      </c>
      <c r="G66" s="1127">
        <f t="shared" si="25"/>
        <v>42</v>
      </c>
      <c r="H66" s="1126">
        <v>0</v>
      </c>
      <c r="I66" s="1126">
        <v>0</v>
      </c>
      <c r="J66" s="1126">
        <v>0</v>
      </c>
      <c r="K66" s="1126">
        <v>0</v>
      </c>
      <c r="L66" s="1126">
        <v>2</v>
      </c>
      <c r="M66" s="1126">
        <v>40</v>
      </c>
      <c r="N66" s="1126">
        <v>0</v>
      </c>
      <c r="O66" s="984">
        <f t="shared" si="26"/>
        <v>42</v>
      </c>
      <c r="P66" s="1126">
        <v>20</v>
      </c>
      <c r="Q66" s="1126">
        <v>5</v>
      </c>
      <c r="R66" s="1126">
        <v>25</v>
      </c>
      <c r="S66" s="1126">
        <v>0</v>
      </c>
      <c r="T66" s="1126">
        <v>37</v>
      </c>
      <c r="U66" s="1126">
        <v>0</v>
      </c>
      <c r="V66" s="1126">
        <v>0</v>
      </c>
      <c r="W66" s="63"/>
      <c r="X66" s="63"/>
    </row>
    <row r="67" spans="1:24" ht="16.5" customHeight="1">
      <c r="A67" s="1878"/>
      <c r="B67" s="1884" t="s">
        <v>343</v>
      </c>
      <c r="C67" s="1885"/>
      <c r="D67" s="1126">
        <v>96</v>
      </c>
      <c r="E67" s="1126">
        <v>21</v>
      </c>
      <c r="F67" s="1126">
        <v>0</v>
      </c>
      <c r="G67" s="1055">
        <f t="shared" si="25"/>
        <v>117</v>
      </c>
      <c r="H67" s="1126">
        <v>19.600000000000001</v>
      </c>
      <c r="I67" s="1126">
        <v>0</v>
      </c>
      <c r="J67" s="1126">
        <v>0</v>
      </c>
      <c r="K67" s="1126">
        <v>0</v>
      </c>
      <c r="L67" s="1126">
        <v>108</v>
      </c>
      <c r="M67" s="1126">
        <v>9</v>
      </c>
      <c r="N67" s="1126">
        <v>0</v>
      </c>
      <c r="O67" s="984">
        <f t="shared" si="26"/>
        <v>117</v>
      </c>
      <c r="P67" s="1126">
        <v>49</v>
      </c>
      <c r="Q67" s="1126">
        <v>13</v>
      </c>
      <c r="R67" s="1126">
        <v>63</v>
      </c>
      <c r="S67" s="1126">
        <v>1</v>
      </c>
      <c r="T67" s="1126">
        <v>104</v>
      </c>
      <c r="U67" s="1126">
        <v>0</v>
      </c>
      <c r="V67" s="1126">
        <v>0</v>
      </c>
      <c r="W67" s="63"/>
      <c r="X67" s="63"/>
    </row>
    <row r="68" spans="1:24" ht="16.5" customHeight="1">
      <c r="A68" s="1878"/>
      <c r="B68" s="1884" t="s">
        <v>344</v>
      </c>
      <c r="C68" s="1885"/>
      <c r="D68" s="1126">
        <v>78</v>
      </c>
      <c r="E68" s="1126">
        <v>19</v>
      </c>
      <c r="F68" s="1126">
        <v>71</v>
      </c>
      <c r="G68" s="1128">
        <f t="shared" si="25"/>
        <v>168</v>
      </c>
      <c r="H68" s="1126">
        <v>42</v>
      </c>
      <c r="I68" s="1126">
        <v>0</v>
      </c>
      <c r="J68" s="1126">
        <v>0</v>
      </c>
      <c r="K68" s="1126">
        <v>0</v>
      </c>
      <c r="L68" s="1126">
        <v>106</v>
      </c>
      <c r="M68" s="1126">
        <v>62</v>
      </c>
      <c r="N68" s="1126">
        <v>0</v>
      </c>
      <c r="O68" s="984">
        <f t="shared" si="26"/>
        <v>168</v>
      </c>
      <c r="P68" s="1126">
        <v>29</v>
      </c>
      <c r="Q68" s="1126">
        <v>8</v>
      </c>
      <c r="R68" s="1126">
        <v>92</v>
      </c>
      <c r="S68" s="1126">
        <v>0</v>
      </c>
      <c r="T68" s="1126">
        <v>160</v>
      </c>
      <c r="U68" s="1126">
        <v>0</v>
      </c>
      <c r="V68" s="1126">
        <v>0</v>
      </c>
      <c r="W68" s="63"/>
      <c r="X68" s="63"/>
    </row>
    <row r="69" spans="1:24" ht="16.5" customHeight="1" thickBot="1">
      <c r="A69" s="1878"/>
      <c r="B69" s="1890" t="s">
        <v>253</v>
      </c>
      <c r="C69" s="1899"/>
      <c r="D69" s="1126">
        <v>1091.5</v>
      </c>
      <c r="E69" s="1126">
        <v>825</v>
      </c>
      <c r="F69" s="1126">
        <v>524</v>
      </c>
      <c r="G69" s="1059">
        <f t="shared" si="25"/>
        <v>2440.5</v>
      </c>
      <c r="H69" s="1126">
        <v>600</v>
      </c>
      <c r="I69" s="1126">
        <v>10</v>
      </c>
      <c r="J69" s="1126">
        <v>0</v>
      </c>
      <c r="K69" s="1126">
        <v>0</v>
      </c>
      <c r="L69" s="1126">
        <v>835</v>
      </c>
      <c r="M69" s="1126">
        <v>1595.5</v>
      </c>
      <c r="N69" s="1126">
        <v>10</v>
      </c>
      <c r="O69" s="984">
        <f t="shared" si="26"/>
        <v>2440.5</v>
      </c>
      <c r="P69" s="1126">
        <v>20</v>
      </c>
      <c r="Q69" s="1126">
        <v>5</v>
      </c>
      <c r="R69" s="1126">
        <v>810</v>
      </c>
      <c r="S69" s="1126">
        <v>70</v>
      </c>
      <c r="T69" s="1126">
        <v>2435.5</v>
      </c>
      <c r="U69" s="1126">
        <v>0</v>
      </c>
      <c r="V69" s="1126">
        <v>0</v>
      </c>
      <c r="W69" s="63"/>
      <c r="X69" s="63"/>
    </row>
    <row r="70" spans="1:24" ht="16.5" customHeight="1" thickTop="1" thickBot="1">
      <c r="A70" s="1879"/>
      <c r="B70" s="1893" t="s">
        <v>603</v>
      </c>
      <c r="C70" s="1900"/>
      <c r="D70" s="1086">
        <f>SUM(D63:D69)</f>
        <v>3347.3999999999996</v>
      </c>
      <c r="E70" s="1100">
        <f t="shared" ref="E70:V70" si="27">SUM(E63:E69)</f>
        <v>1915</v>
      </c>
      <c r="F70" s="1100">
        <f t="shared" si="27"/>
        <v>1209</v>
      </c>
      <c r="G70" s="1100">
        <f t="shared" si="27"/>
        <v>6471.4</v>
      </c>
      <c r="H70" s="1100">
        <f t="shared" si="27"/>
        <v>1118.5999999999999</v>
      </c>
      <c r="I70" s="1100">
        <f t="shared" si="27"/>
        <v>30</v>
      </c>
      <c r="J70" s="1087">
        <f t="shared" si="27"/>
        <v>0</v>
      </c>
      <c r="K70" s="1101">
        <f t="shared" si="27"/>
        <v>0</v>
      </c>
      <c r="L70" s="1088">
        <f t="shared" si="27"/>
        <v>1553</v>
      </c>
      <c r="M70" s="1086">
        <f t="shared" si="27"/>
        <v>4888.3999999999996</v>
      </c>
      <c r="N70" s="1100">
        <f t="shared" si="27"/>
        <v>30</v>
      </c>
      <c r="O70" s="1100">
        <f t="shared" si="27"/>
        <v>6471.4</v>
      </c>
      <c r="P70" s="1086">
        <f t="shared" si="27"/>
        <v>190</v>
      </c>
      <c r="Q70" s="1100">
        <f t="shared" si="27"/>
        <v>49</v>
      </c>
      <c r="R70" s="1100">
        <f t="shared" si="27"/>
        <v>2062</v>
      </c>
      <c r="S70" s="1100">
        <f t="shared" si="27"/>
        <v>169</v>
      </c>
      <c r="T70" s="1100">
        <f t="shared" si="27"/>
        <v>6422.4</v>
      </c>
      <c r="U70" s="1100">
        <f t="shared" si="27"/>
        <v>0</v>
      </c>
      <c r="V70" s="1089">
        <f t="shared" si="27"/>
        <v>0</v>
      </c>
      <c r="W70" s="63"/>
      <c r="X70" s="63"/>
    </row>
    <row r="71" spans="1:24" s="176" customFormat="1" ht="16.5" customHeight="1">
      <c r="A71" s="1881" t="s">
        <v>84</v>
      </c>
      <c r="B71" s="1946" t="s">
        <v>311</v>
      </c>
      <c r="C71" s="1947"/>
      <c r="D71" s="997">
        <v>324</v>
      </c>
      <c r="E71" s="997">
        <v>103</v>
      </c>
      <c r="F71" s="997">
        <v>19</v>
      </c>
      <c r="G71" s="997">
        <f>SUM(D71:F71)</f>
        <v>446</v>
      </c>
      <c r="H71" s="997">
        <v>75</v>
      </c>
      <c r="I71" s="997">
        <v>4</v>
      </c>
      <c r="J71" s="998"/>
      <c r="K71" s="1124"/>
      <c r="L71" s="942">
        <v>85</v>
      </c>
      <c r="M71" s="555">
        <v>357</v>
      </c>
      <c r="N71" s="997">
        <v>4</v>
      </c>
      <c r="O71" s="555">
        <f>SUM(K71:N71)</f>
        <v>446</v>
      </c>
      <c r="P71" s="997">
        <v>93</v>
      </c>
      <c r="Q71" s="997">
        <v>22</v>
      </c>
      <c r="R71" s="997">
        <v>310</v>
      </c>
      <c r="S71" s="997">
        <v>2</v>
      </c>
      <c r="T71" s="997">
        <v>424</v>
      </c>
      <c r="U71" s="997"/>
      <c r="V71" s="996"/>
      <c r="W71" s="175"/>
      <c r="X71" s="175"/>
    </row>
    <row r="72" spans="1:24" s="176" customFormat="1" ht="16.5" customHeight="1">
      <c r="A72" s="1882"/>
      <c r="B72" s="1942" t="s">
        <v>389</v>
      </c>
      <c r="C72" s="1943"/>
      <c r="D72" s="997">
        <v>210</v>
      </c>
      <c r="E72" s="997">
        <v>139</v>
      </c>
      <c r="F72" s="997">
        <v>55</v>
      </c>
      <c r="G72" s="997">
        <f>SUM(D72:F72)</f>
        <v>404</v>
      </c>
      <c r="H72" s="997">
        <v>65</v>
      </c>
      <c r="I72" s="997">
        <v>10</v>
      </c>
      <c r="J72" s="998"/>
      <c r="K72" s="1124"/>
      <c r="L72" s="942">
        <v>173</v>
      </c>
      <c r="M72" s="555">
        <v>221</v>
      </c>
      <c r="N72" s="997">
        <v>10</v>
      </c>
      <c r="O72" s="555">
        <f>SUM(K72:N72)</f>
        <v>404</v>
      </c>
      <c r="P72" s="997">
        <v>46</v>
      </c>
      <c r="Q72" s="997">
        <v>13</v>
      </c>
      <c r="R72" s="997">
        <v>88</v>
      </c>
      <c r="S72" s="997">
        <v>9</v>
      </c>
      <c r="T72" s="997">
        <v>391</v>
      </c>
      <c r="U72" s="997"/>
      <c r="V72" s="943"/>
      <c r="W72" s="175"/>
      <c r="X72" s="175"/>
    </row>
    <row r="73" spans="1:24" s="176" customFormat="1" ht="16.5" customHeight="1" thickBot="1">
      <c r="A73" s="1882"/>
      <c r="B73" s="1944" t="s">
        <v>254</v>
      </c>
      <c r="C73" s="1945"/>
      <c r="D73" s="997">
        <v>737</v>
      </c>
      <c r="E73" s="997">
        <v>180</v>
      </c>
      <c r="F73" s="997">
        <v>91</v>
      </c>
      <c r="G73" s="997">
        <f>SUM(D73:F73)</f>
        <v>1008</v>
      </c>
      <c r="H73" s="997">
        <v>166</v>
      </c>
      <c r="I73" s="997">
        <v>13</v>
      </c>
      <c r="J73" s="998"/>
      <c r="K73" s="1124"/>
      <c r="L73" s="942">
        <v>143</v>
      </c>
      <c r="M73" s="555">
        <v>852</v>
      </c>
      <c r="N73" s="997">
        <v>13</v>
      </c>
      <c r="O73" s="555">
        <f>SUM(K73:N73)</f>
        <v>1008</v>
      </c>
      <c r="P73" s="997">
        <v>89</v>
      </c>
      <c r="Q73" s="997">
        <v>33</v>
      </c>
      <c r="R73" s="997">
        <v>363</v>
      </c>
      <c r="S73" s="997">
        <v>4</v>
      </c>
      <c r="T73" s="997">
        <v>987</v>
      </c>
      <c r="U73" s="997"/>
      <c r="V73" s="943"/>
      <c r="W73" s="175"/>
      <c r="X73" s="175"/>
    </row>
    <row r="74" spans="1:24" s="176" customFormat="1" ht="16.5" customHeight="1" thickTop="1" thickBot="1">
      <c r="A74" s="1883"/>
      <c r="B74" s="1949" t="s">
        <v>603</v>
      </c>
      <c r="C74" s="1953"/>
      <c r="D74" s="1129">
        <f>SUM(D71:D73)</f>
        <v>1271</v>
      </c>
      <c r="E74" s="1130">
        <f t="shared" ref="E74:V74" si="28">SUM(E71:E73)</f>
        <v>422</v>
      </c>
      <c r="F74" s="1130">
        <f t="shared" si="28"/>
        <v>165</v>
      </c>
      <c r="G74" s="1130">
        <f t="shared" si="28"/>
        <v>1858</v>
      </c>
      <c r="H74" s="1130">
        <f t="shared" si="28"/>
        <v>306</v>
      </c>
      <c r="I74" s="1130">
        <f t="shared" si="28"/>
        <v>27</v>
      </c>
      <c r="J74" s="1131">
        <f t="shared" si="28"/>
        <v>0</v>
      </c>
      <c r="K74" s="1132">
        <f t="shared" si="28"/>
        <v>0</v>
      </c>
      <c r="L74" s="1133">
        <f t="shared" si="28"/>
        <v>401</v>
      </c>
      <c r="M74" s="1129">
        <f t="shared" si="28"/>
        <v>1430</v>
      </c>
      <c r="N74" s="1130">
        <f t="shared" si="28"/>
        <v>27</v>
      </c>
      <c r="O74" s="1130">
        <f t="shared" si="28"/>
        <v>1858</v>
      </c>
      <c r="P74" s="1129">
        <f t="shared" si="28"/>
        <v>228</v>
      </c>
      <c r="Q74" s="1130">
        <f t="shared" si="28"/>
        <v>68</v>
      </c>
      <c r="R74" s="1130">
        <f t="shared" si="28"/>
        <v>761</v>
      </c>
      <c r="S74" s="1130">
        <f t="shared" si="28"/>
        <v>15</v>
      </c>
      <c r="T74" s="1130">
        <f t="shared" si="28"/>
        <v>1802</v>
      </c>
      <c r="U74" s="1130">
        <f t="shared" si="28"/>
        <v>0</v>
      </c>
      <c r="V74" s="1134">
        <f t="shared" si="28"/>
        <v>0</v>
      </c>
      <c r="W74" s="175"/>
      <c r="X74" s="175"/>
    </row>
    <row r="75" spans="1:24" ht="16.5" customHeight="1">
      <c r="A75" s="1880" t="s">
        <v>415</v>
      </c>
      <c r="B75" s="1897" t="s">
        <v>346</v>
      </c>
      <c r="C75" s="1898"/>
      <c r="D75" s="983">
        <v>500</v>
      </c>
      <c r="E75" s="983">
        <v>1015</v>
      </c>
      <c r="F75" s="983">
        <v>45</v>
      </c>
      <c r="G75" s="979">
        <f>SUM(D75:F75)</f>
        <v>1560</v>
      </c>
      <c r="H75" s="983">
        <v>1450</v>
      </c>
      <c r="I75" s="983">
        <v>12</v>
      </c>
      <c r="J75" s="985"/>
      <c r="K75" s="1085"/>
      <c r="L75" s="986">
        <v>996</v>
      </c>
      <c r="M75" s="984">
        <v>552</v>
      </c>
      <c r="N75" s="983">
        <v>12</v>
      </c>
      <c r="O75" s="979">
        <f>SUM(K75:N75)</f>
        <v>1560</v>
      </c>
      <c r="P75" s="983">
        <v>25</v>
      </c>
      <c r="Q75" s="997">
        <v>20</v>
      </c>
      <c r="R75" s="997">
        <v>456</v>
      </c>
      <c r="S75" s="997">
        <v>23</v>
      </c>
      <c r="T75" s="997">
        <v>1540</v>
      </c>
      <c r="U75" s="983"/>
      <c r="V75" s="982"/>
      <c r="W75" s="63"/>
      <c r="X75" s="63"/>
    </row>
    <row r="76" spans="1:24" ht="16.5" customHeight="1">
      <c r="A76" s="1878"/>
      <c r="B76" s="1884" t="s">
        <v>255</v>
      </c>
      <c r="C76" s="1885"/>
      <c r="D76" s="983">
        <v>40</v>
      </c>
      <c r="E76" s="983">
        <v>166</v>
      </c>
      <c r="F76" s="983">
        <v>52</v>
      </c>
      <c r="G76" s="557">
        <f>SUM(D76:F76)</f>
        <v>258</v>
      </c>
      <c r="H76" s="983">
        <v>200</v>
      </c>
      <c r="I76" s="983"/>
      <c r="J76" s="985"/>
      <c r="K76" s="1085"/>
      <c r="L76" s="986">
        <v>258</v>
      </c>
      <c r="M76" s="984"/>
      <c r="N76" s="983"/>
      <c r="O76" s="557">
        <f>SUM(K76:N76)</f>
        <v>258</v>
      </c>
      <c r="P76" s="983"/>
      <c r="Q76" s="983"/>
      <c r="R76" s="983">
        <v>122</v>
      </c>
      <c r="S76" s="983">
        <v>17</v>
      </c>
      <c r="T76" s="983">
        <v>258</v>
      </c>
      <c r="U76" s="983"/>
      <c r="V76" s="987"/>
      <c r="W76" s="63"/>
      <c r="X76" s="63"/>
    </row>
    <row r="77" spans="1:24" ht="16.5" customHeight="1">
      <c r="A77" s="1878"/>
      <c r="B77" s="1884" t="s">
        <v>312</v>
      </c>
      <c r="C77" s="1885"/>
      <c r="D77" s="983">
        <v>133</v>
      </c>
      <c r="E77" s="983">
        <v>248</v>
      </c>
      <c r="F77" s="983">
        <v>40</v>
      </c>
      <c r="G77" s="557">
        <f>SUM(D77:F77)</f>
        <v>421</v>
      </c>
      <c r="H77" s="983">
        <v>380</v>
      </c>
      <c r="I77" s="983">
        <v>4</v>
      </c>
      <c r="J77" s="985"/>
      <c r="K77" s="1085"/>
      <c r="L77" s="986">
        <v>320</v>
      </c>
      <c r="M77" s="984">
        <v>97</v>
      </c>
      <c r="N77" s="983">
        <v>4</v>
      </c>
      <c r="O77" s="557">
        <f>SUM(K77:N77)</f>
        <v>421</v>
      </c>
      <c r="P77" s="983">
        <v>10</v>
      </c>
      <c r="Q77" s="997">
        <v>7</v>
      </c>
      <c r="R77" s="983">
        <v>143</v>
      </c>
      <c r="S77" s="983">
        <v>11</v>
      </c>
      <c r="T77" s="997">
        <v>414</v>
      </c>
      <c r="U77" s="983"/>
      <c r="V77" s="987"/>
      <c r="W77" s="63"/>
      <c r="X77" s="63"/>
    </row>
    <row r="78" spans="1:24" ht="16.5" customHeight="1" thickBot="1">
      <c r="A78" s="1878"/>
      <c r="B78" s="1890" t="s">
        <v>347</v>
      </c>
      <c r="C78" s="1899"/>
      <c r="D78" s="983"/>
      <c r="E78" s="983"/>
      <c r="F78" s="983"/>
      <c r="G78" s="1135">
        <f>SUM(D78:F78)</f>
        <v>0</v>
      </c>
      <c r="H78" s="983"/>
      <c r="I78" s="983"/>
      <c r="J78" s="985"/>
      <c r="K78" s="1085"/>
      <c r="L78" s="986"/>
      <c r="M78" s="984"/>
      <c r="N78" s="983"/>
      <c r="O78" s="1135">
        <f>SUM(K78:N78)</f>
        <v>0</v>
      </c>
      <c r="P78" s="983"/>
      <c r="Q78" s="983"/>
      <c r="R78" s="983"/>
      <c r="S78" s="983"/>
      <c r="T78" s="983"/>
      <c r="U78" s="983"/>
      <c r="V78" s="987"/>
      <c r="W78" s="63"/>
      <c r="X78" s="63"/>
    </row>
    <row r="79" spans="1:24" ht="16.5" customHeight="1" thickTop="1" thickBot="1">
      <c r="A79" s="1879"/>
      <c r="B79" s="1893" t="s">
        <v>602</v>
      </c>
      <c r="C79" s="1900"/>
      <c r="D79" s="1086">
        <f t="shared" ref="D79:V79" si="29">SUM(D75:D76,D77:D78)</f>
        <v>673</v>
      </c>
      <c r="E79" s="1100">
        <f t="shared" si="29"/>
        <v>1429</v>
      </c>
      <c r="F79" s="1100">
        <f t="shared" si="29"/>
        <v>137</v>
      </c>
      <c r="G79" s="1100">
        <f t="shared" si="29"/>
        <v>2239</v>
      </c>
      <c r="H79" s="1100">
        <f t="shared" si="29"/>
        <v>2030</v>
      </c>
      <c r="I79" s="1100">
        <f t="shared" si="29"/>
        <v>16</v>
      </c>
      <c r="J79" s="1087">
        <f t="shared" si="29"/>
        <v>0</v>
      </c>
      <c r="K79" s="1101">
        <f t="shared" si="29"/>
        <v>0</v>
      </c>
      <c r="L79" s="1088">
        <f t="shared" si="29"/>
        <v>1574</v>
      </c>
      <c r="M79" s="1086">
        <f t="shared" si="29"/>
        <v>649</v>
      </c>
      <c r="N79" s="1100">
        <f t="shared" si="29"/>
        <v>16</v>
      </c>
      <c r="O79" s="1100">
        <f t="shared" si="29"/>
        <v>2239</v>
      </c>
      <c r="P79" s="1086">
        <f t="shared" si="29"/>
        <v>35</v>
      </c>
      <c r="Q79" s="1100">
        <f t="shared" si="29"/>
        <v>27</v>
      </c>
      <c r="R79" s="1100">
        <f t="shared" si="29"/>
        <v>721</v>
      </c>
      <c r="S79" s="1100">
        <f t="shared" si="29"/>
        <v>51</v>
      </c>
      <c r="T79" s="1100">
        <f t="shared" si="29"/>
        <v>2212</v>
      </c>
      <c r="U79" s="1100">
        <f t="shared" si="29"/>
        <v>0</v>
      </c>
      <c r="V79" s="1089">
        <f t="shared" si="29"/>
        <v>0</v>
      </c>
      <c r="W79" s="63"/>
      <c r="X79" s="63"/>
    </row>
    <row r="80" spans="1:24" s="176" customFormat="1" ht="16.5" customHeight="1">
      <c r="A80" s="1881" t="s">
        <v>318</v>
      </c>
      <c r="B80" s="1946" t="s">
        <v>390</v>
      </c>
      <c r="C80" s="1947"/>
      <c r="D80" s="1136">
        <v>60</v>
      </c>
      <c r="E80" s="1136">
        <v>30</v>
      </c>
      <c r="F80" s="1136">
        <v>15</v>
      </c>
      <c r="G80" s="997">
        <f>SUM(D80:F80)</f>
        <v>105</v>
      </c>
      <c r="H80" s="934">
        <v>30</v>
      </c>
      <c r="I80" s="934"/>
      <c r="J80" s="935"/>
      <c r="K80" s="1137"/>
      <c r="L80" s="936">
        <v>105</v>
      </c>
      <c r="M80" s="933"/>
      <c r="N80" s="934"/>
      <c r="O80" s="555">
        <f>SUM(K80:N80)</f>
        <v>105</v>
      </c>
      <c r="P80" s="934"/>
      <c r="Q80" s="934"/>
      <c r="R80" s="934">
        <v>25</v>
      </c>
      <c r="S80" s="934">
        <v>4</v>
      </c>
      <c r="T80" s="934">
        <v>106</v>
      </c>
      <c r="U80" s="934"/>
      <c r="V80" s="937"/>
      <c r="W80" s="175"/>
      <c r="X80" s="175"/>
    </row>
    <row r="81" spans="1:24" s="176" customFormat="1" ht="16.5" customHeight="1">
      <c r="A81" s="1882"/>
      <c r="B81" s="1942" t="s">
        <v>391</v>
      </c>
      <c r="C81" s="1943"/>
      <c r="D81" s="1136">
        <v>4</v>
      </c>
      <c r="E81" s="1136">
        <v>8</v>
      </c>
      <c r="F81" s="1136"/>
      <c r="G81" s="997">
        <f t="shared" ref="G81:G87" si="30">SUM(D81:F81)</f>
        <v>12</v>
      </c>
      <c r="H81" s="934">
        <v>8</v>
      </c>
      <c r="I81" s="934"/>
      <c r="J81" s="935"/>
      <c r="K81" s="1137"/>
      <c r="L81" s="936">
        <v>12</v>
      </c>
      <c r="M81" s="933"/>
      <c r="N81" s="934"/>
      <c r="O81" s="555">
        <f t="shared" ref="O81:O87" si="31">SUM(K81:N81)</f>
        <v>12</v>
      </c>
      <c r="P81" s="934"/>
      <c r="Q81" s="934"/>
      <c r="R81" s="934">
        <v>4</v>
      </c>
      <c r="S81" s="934">
        <v>1</v>
      </c>
      <c r="T81" s="934">
        <v>12</v>
      </c>
      <c r="U81" s="934"/>
      <c r="V81" s="937"/>
      <c r="W81" s="175"/>
      <c r="X81" s="175"/>
    </row>
    <row r="82" spans="1:24" s="176" customFormat="1" ht="16.5" customHeight="1">
      <c r="A82" s="1882"/>
      <c r="B82" s="1942" t="s">
        <v>276</v>
      </c>
      <c r="C82" s="1943"/>
      <c r="D82" s="1136"/>
      <c r="E82" s="1136"/>
      <c r="F82" s="1136"/>
      <c r="G82" s="997">
        <f t="shared" si="30"/>
        <v>0</v>
      </c>
      <c r="H82" s="934"/>
      <c r="I82" s="934"/>
      <c r="J82" s="935"/>
      <c r="K82" s="1137"/>
      <c r="L82" s="936"/>
      <c r="M82" s="933"/>
      <c r="N82" s="934"/>
      <c r="O82" s="555">
        <f t="shared" si="31"/>
        <v>0</v>
      </c>
      <c r="P82" s="934"/>
      <c r="Q82" s="934"/>
      <c r="R82" s="934"/>
      <c r="S82" s="934"/>
      <c r="T82" s="934"/>
      <c r="U82" s="934"/>
      <c r="V82" s="937"/>
      <c r="W82" s="175"/>
      <c r="X82" s="175"/>
    </row>
    <row r="83" spans="1:24" s="176" customFormat="1" ht="16.5" customHeight="1">
      <c r="A83" s="1882"/>
      <c r="B83" s="1942" t="s">
        <v>277</v>
      </c>
      <c r="C83" s="1943"/>
      <c r="D83" s="1136">
        <v>47</v>
      </c>
      <c r="E83" s="1136">
        <v>20</v>
      </c>
      <c r="F83" s="1136"/>
      <c r="G83" s="997">
        <f t="shared" si="30"/>
        <v>67</v>
      </c>
      <c r="H83" s="934"/>
      <c r="I83" s="934"/>
      <c r="J83" s="935"/>
      <c r="K83" s="1137"/>
      <c r="L83" s="936">
        <v>67</v>
      </c>
      <c r="M83" s="933"/>
      <c r="N83" s="934"/>
      <c r="O83" s="555">
        <f t="shared" si="31"/>
        <v>67</v>
      </c>
      <c r="P83" s="934"/>
      <c r="Q83" s="934"/>
      <c r="R83" s="934">
        <v>42</v>
      </c>
      <c r="S83" s="934"/>
      <c r="T83" s="934">
        <v>67</v>
      </c>
      <c r="U83" s="934"/>
      <c r="V83" s="937"/>
      <c r="W83" s="175"/>
      <c r="X83" s="175"/>
    </row>
    <row r="84" spans="1:24" s="176" customFormat="1" ht="16.5" customHeight="1">
      <c r="A84" s="1882"/>
      <c r="B84" s="1942" t="s">
        <v>278</v>
      </c>
      <c r="C84" s="1943"/>
      <c r="D84" s="1136"/>
      <c r="E84" s="1136"/>
      <c r="F84" s="1136"/>
      <c r="G84" s="997">
        <f t="shared" si="30"/>
        <v>0</v>
      </c>
      <c r="H84" s="934"/>
      <c r="I84" s="934"/>
      <c r="J84" s="935"/>
      <c r="K84" s="1137"/>
      <c r="L84" s="936"/>
      <c r="M84" s="933"/>
      <c r="N84" s="934"/>
      <c r="O84" s="555">
        <f t="shared" si="31"/>
        <v>0</v>
      </c>
      <c r="P84" s="934"/>
      <c r="Q84" s="934"/>
      <c r="R84" s="934"/>
      <c r="S84" s="934"/>
      <c r="T84" s="934"/>
      <c r="U84" s="934"/>
      <c r="V84" s="937"/>
      <c r="W84" s="175"/>
      <c r="X84" s="175"/>
    </row>
    <row r="85" spans="1:24" s="176" customFormat="1" ht="16.5" customHeight="1">
      <c r="A85" s="1882"/>
      <c r="B85" s="1942" t="s">
        <v>279</v>
      </c>
      <c r="C85" s="1943"/>
      <c r="D85" s="1136"/>
      <c r="E85" s="1136"/>
      <c r="F85" s="1136"/>
      <c r="G85" s="997">
        <f t="shared" si="30"/>
        <v>0</v>
      </c>
      <c r="H85" s="934"/>
      <c r="I85" s="934"/>
      <c r="J85" s="935"/>
      <c r="K85" s="1137"/>
      <c r="L85" s="936"/>
      <c r="M85" s="933"/>
      <c r="N85" s="934"/>
      <c r="O85" s="555">
        <f t="shared" si="31"/>
        <v>0</v>
      </c>
      <c r="P85" s="934"/>
      <c r="Q85" s="934"/>
      <c r="R85" s="934"/>
      <c r="S85" s="934"/>
      <c r="T85" s="934"/>
      <c r="U85" s="934"/>
      <c r="V85" s="937"/>
      <c r="W85" s="175"/>
      <c r="X85" s="175"/>
    </row>
    <row r="86" spans="1:24" s="176" customFormat="1" ht="16.5" customHeight="1">
      <c r="A86" s="1882"/>
      <c r="B86" s="1942" t="s">
        <v>262</v>
      </c>
      <c r="C86" s="1943"/>
      <c r="D86" s="1136"/>
      <c r="E86" s="1136"/>
      <c r="F86" s="1136"/>
      <c r="G86" s="997">
        <f t="shared" si="30"/>
        <v>0</v>
      </c>
      <c r="H86" s="934"/>
      <c r="I86" s="934"/>
      <c r="J86" s="935"/>
      <c r="K86" s="1137"/>
      <c r="L86" s="936"/>
      <c r="M86" s="933"/>
      <c r="N86" s="934"/>
      <c r="O86" s="555">
        <f t="shared" si="31"/>
        <v>0</v>
      </c>
      <c r="P86" s="934"/>
      <c r="Q86" s="934"/>
      <c r="R86" s="934"/>
      <c r="S86" s="934"/>
      <c r="T86" s="934"/>
      <c r="U86" s="934"/>
      <c r="V86" s="937"/>
      <c r="W86" s="175"/>
      <c r="X86" s="175"/>
    </row>
    <row r="87" spans="1:24" s="176" customFormat="1" ht="16.5" customHeight="1" thickBot="1">
      <c r="A87" s="1882"/>
      <c r="B87" s="1944" t="s">
        <v>263</v>
      </c>
      <c r="C87" s="1945"/>
      <c r="D87" s="1136"/>
      <c r="E87" s="1136">
        <v>6</v>
      </c>
      <c r="F87" s="1136"/>
      <c r="G87" s="997">
        <f t="shared" si="30"/>
        <v>6</v>
      </c>
      <c r="H87" s="934"/>
      <c r="I87" s="934"/>
      <c r="J87" s="935"/>
      <c r="K87" s="1137"/>
      <c r="L87" s="936">
        <v>6</v>
      </c>
      <c r="M87" s="933"/>
      <c r="N87" s="934"/>
      <c r="O87" s="555">
        <f t="shared" si="31"/>
        <v>6</v>
      </c>
      <c r="P87" s="934"/>
      <c r="Q87" s="934"/>
      <c r="R87" s="934">
        <v>2</v>
      </c>
      <c r="S87" s="934"/>
      <c r="T87" s="934">
        <v>6</v>
      </c>
      <c r="U87" s="934"/>
      <c r="V87" s="937"/>
      <c r="W87" s="175"/>
      <c r="X87" s="175"/>
    </row>
    <row r="88" spans="1:24" s="176" customFormat="1" ht="16.5" customHeight="1" thickTop="1" thickBot="1">
      <c r="A88" s="1883"/>
      <c r="B88" s="1949" t="s">
        <v>602</v>
      </c>
      <c r="C88" s="1950"/>
      <c r="D88" s="1129">
        <f t="shared" ref="D88:V88" si="32">SUM(D80:D87)</f>
        <v>111</v>
      </c>
      <c r="E88" s="1130">
        <f t="shared" si="32"/>
        <v>64</v>
      </c>
      <c r="F88" s="1130">
        <f t="shared" si="32"/>
        <v>15</v>
      </c>
      <c r="G88" s="1130">
        <f t="shared" si="32"/>
        <v>190</v>
      </c>
      <c r="H88" s="1130">
        <f>SUM(H80:H87)</f>
        <v>38</v>
      </c>
      <c r="I88" s="1130">
        <f t="shared" si="32"/>
        <v>0</v>
      </c>
      <c r="J88" s="1131">
        <f t="shared" si="32"/>
        <v>0</v>
      </c>
      <c r="K88" s="1132">
        <f t="shared" si="32"/>
        <v>0</v>
      </c>
      <c r="L88" s="1138">
        <f t="shared" si="32"/>
        <v>190</v>
      </c>
      <c r="M88" s="1129">
        <f t="shared" si="32"/>
        <v>0</v>
      </c>
      <c r="N88" s="1130">
        <f t="shared" si="32"/>
        <v>0</v>
      </c>
      <c r="O88" s="1130">
        <f t="shared" si="32"/>
        <v>190</v>
      </c>
      <c r="P88" s="1129">
        <f t="shared" si="32"/>
        <v>0</v>
      </c>
      <c r="Q88" s="1130">
        <f t="shared" si="32"/>
        <v>0</v>
      </c>
      <c r="R88" s="1130">
        <f t="shared" si="32"/>
        <v>73</v>
      </c>
      <c r="S88" s="1130">
        <f t="shared" si="32"/>
        <v>5</v>
      </c>
      <c r="T88" s="1130">
        <f t="shared" si="32"/>
        <v>191</v>
      </c>
      <c r="U88" s="1130">
        <f t="shared" si="32"/>
        <v>0</v>
      </c>
      <c r="V88" s="1134">
        <f t="shared" si="32"/>
        <v>0</v>
      </c>
      <c r="W88" s="175"/>
      <c r="X88" s="175"/>
    </row>
    <row r="89" spans="1:24" ht="16.5" customHeight="1" thickBot="1">
      <c r="A89" s="169" t="s">
        <v>392</v>
      </c>
      <c r="B89" s="1951" t="s">
        <v>393</v>
      </c>
      <c r="C89" s="1952"/>
      <c r="D89" s="1139">
        <v>2915</v>
      </c>
      <c r="E89" s="1139">
        <v>650</v>
      </c>
      <c r="F89" s="1139">
        <v>35</v>
      </c>
      <c r="G89" s="1140">
        <f>SUM(D89:F89)</f>
        <v>3600</v>
      </c>
      <c r="H89" s="1080">
        <v>500</v>
      </c>
      <c r="I89" s="1080">
        <v>20</v>
      </c>
      <c r="J89" s="1082"/>
      <c r="K89" s="1104">
        <v>0</v>
      </c>
      <c r="L89" s="1141">
        <v>3400</v>
      </c>
      <c r="M89" s="1142">
        <v>180</v>
      </c>
      <c r="N89" s="1139">
        <v>20</v>
      </c>
      <c r="O89" s="1143">
        <f>SUM(K89:N89)</f>
        <v>3600</v>
      </c>
      <c r="P89" s="1139">
        <v>4200</v>
      </c>
      <c r="Q89" s="1139">
        <v>514</v>
      </c>
      <c r="R89" s="1139">
        <v>2250</v>
      </c>
      <c r="S89" s="1139">
        <v>30</v>
      </c>
      <c r="T89" s="1139">
        <v>3086</v>
      </c>
      <c r="U89" s="1080">
        <v>0</v>
      </c>
      <c r="V89" s="1084">
        <v>0</v>
      </c>
      <c r="W89" s="63"/>
      <c r="X89" s="63"/>
    </row>
    <row r="90" spans="1:24" ht="15" customHeight="1">
      <c r="A90" s="510"/>
      <c r="B90" s="511"/>
      <c r="C90" s="511"/>
      <c r="D90" s="511"/>
      <c r="E90" s="512"/>
      <c r="F90" s="512"/>
      <c r="G90" s="512"/>
      <c r="H90" s="512"/>
      <c r="I90" s="512"/>
      <c r="J90" s="512"/>
      <c r="K90" s="512"/>
    </row>
    <row r="91" spans="1:24" ht="15" customHeight="1">
      <c r="A91" s="1948"/>
      <c r="B91" s="1948"/>
      <c r="C91" s="1948"/>
      <c r="D91" s="1948"/>
      <c r="E91" s="1948"/>
      <c r="F91" s="1948"/>
      <c r="G91" s="1948"/>
      <c r="H91" s="1948"/>
      <c r="I91" s="1948"/>
      <c r="J91" s="1948"/>
      <c r="K91" s="1948"/>
      <c r="L91" s="508"/>
      <c r="M91" s="508"/>
      <c r="N91" s="508"/>
      <c r="O91" s="508"/>
      <c r="P91" s="508"/>
      <c r="Q91" s="508"/>
      <c r="R91" s="508"/>
      <c r="S91" s="508"/>
      <c r="T91" s="508"/>
      <c r="U91" s="508"/>
      <c r="V91" s="508"/>
      <c r="W91" s="63"/>
    </row>
    <row r="92" spans="1:24">
      <c r="A92" s="509"/>
      <c r="B92" s="509"/>
      <c r="C92" s="63"/>
      <c r="D92" s="63"/>
      <c r="E92" s="508"/>
      <c r="F92" s="508"/>
      <c r="G92" s="508"/>
      <c r="H92" s="508"/>
      <c r="I92" s="508"/>
      <c r="J92" s="508"/>
      <c r="K92" s="508"/>
      <c r="L92" s="508"/>
      <c r="M92" s="508"/>
      <c r="N92" s="508"/>
      <c r="O92" s="508"/>
      <c r="P92" s="508"/>
      <c r="Q92" s="508"/>
      <c r="R92" s="508"/>
      <c r="S92" s="508"/>
      <c r="T92" s="508"/>
      <c r="U92" s="508"/>
      <c r="V92" s="508"/>
      <c r="W92" s="63"/>
    </row>
    <row r="93" spans="1:24">
      <c r="A93" s="66"/>
      <c r="B93" s="66"/>
      <c r="C93" s="67"/>
      <c r="D93" s="67"/>
      <c r="E93" s="69"/>
      <c r="F93" s="69"/>
      <c r="G93" s="69"/>
      <c r="H93" s="69"/>
      <c r="I93" s="69"/>
      <c r="J93" s="69"/>
      <c r="K93" s="69"/>
      <c r="L93" s="69"/>
      <c r="M93" s="69"/>
      <c r="N93" s="69"/>
      <c r="O93" s="69"/>
      <c r="P93" s="69"/>
      <c r="Q93" s="69"/>
      <c r="R93" s="69"/>
      <c r="S93" s="69"/>
      <c r="T93" s="69"/>
      <c r="U93" s="69"/>
      <c r="V93" s="69"/>
    </row>
  </sheetData>
  <mergeCells count="106">
    <mergeCell ref="A75:A79"/>
    <mergeCell ref="A80:A88"/>
    <mergeCell ref="A91:K91"/>
    <mergeCell ref="B88:C88"/>
    <mergeCell ref="B89:C89"/>
    <mergeCell ref="B74:C74"/>
    <mergeCell ref="B75:C75"/>
    <mergeCell ref="B76:C76"/>
    <mergeCell ref="B77:C77"/>
    <mergeCell ref="B78:C78"/>
    <mergeCell ref="B79:C79"/>
    <mergeCell ref="B80:C80"/>
    <mergeCell ref="B87:C87"/>
    <mergeCell ref="B81:C81"/>
    <mergeCell ref="B82:C82"/>
    <mergeCell ref="B83:C83"/>
    <mergeCell ref="B84:C84"/>
    <mergeCell ref="B85:C85"/>
    <mergeCell ref="B86:C86"/>
    <mergeCell ref="B52:C52"/>
    <mergeCell ref="B53:C53"/>
    <mergeCell ref="B54:C54"/>
    <mergeCell ref="B55:C55"/>
    <mergeCell ref="B40:C40"/>
    <mergeCell ref="B41:C41"/>
    <mergeCell ref="B72:C72"/>
    <mergeCell ref="B73:C73"/>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43:C43"/>
    <mergeCell ref="B44:C44"/>
    <mergeCell ref="B46:C46"/>
    <mergeCell ref="B47:C47"/>
    <mergeCell ref="B48:C48"/>
    <mergeCell ref="B49:C49"/>
    <mergeCell ref="B50:C50"/>
    <mergeCell ref="B51:C51"/>
    <mergeCell ref="U5:V5"/>
    <mergeCell ref="R4:T4"/>
    <mergeCell ref="A10:C10"/>
    <mergeCell ref="A11:C11"/>
    <mergeCell ref="A4:C8"/>
    <mergeCell ref="A9:C9"/>
    <mergeCell ref="H4:J4"/>
    <mergeCell ref="P5:Q5"/>
    <mergeCell ref="R5:T5"/>
    <mergeCell ref="B27:C27"/>
    <mergeCell ref="A1:L1"/>
    <mergeCell ref="C2:F2"/>
    <mergeCell ref="A20:A22"/>
    <mergeCell ref="A23:A26"/>
    <mergeCell ref="J2:L2"/>
    <mergeCell ref="B17:C17"/>
    <mergeCell ref="D4:G4"/>
    <mergeCell ref="K4:O4"/>
    <mergeCell ref="A12:C12"/>
    <mergeCell ref="A13:A19"/>
    <mergeCell ref="B13:C13"/>
    <mergeCell ref="B14:C14"/>
    <mergeCell ref="B15:C15"/>
    <mergeCell ref="B25:C25"/>
    <mergeCell ref="B20:C20"/>
    <mergeCell ref="B21:C21"/>
    <mergeCell ref="B16:C16"/>
    <mergeCell ref="B18:C18"/>
    <mergeCell ref="B23:C23"/>
    <mergeCell ref="B24:C24"/>
    <mergeCell ref="B19:C19"/>
    <mergeCell ref="B22:C22"/>
    <mergeCell ref="B26:C26"/>
    <mergeCell ref="A55:A58"/>
    <mergeCell ref="A59:A62"/>
    <mergeCell ref="A63:A70"/>
    <mergeCell ref="A71:A74"/>
    <mergeCell ref="B33:C33"/>
    <mergeCell ref="A27:A30"/>
    <mergeCell ref="A32:A35"/>
    <mergeCell ref="A36:A44"/>
    <mergeCell ref="A45:A54"/>
    <mergeCell ref="B29:C29"/>
    <mergeCell ref="B28:C28"/>
    <mergeCell ref="B30:C30"/>
    <mergeCell ref="B31:C31"/>
    <mergeCell ref="B32:C32"/>
    <mergeCell ref="B34:C34"/>
    <mergeCell ref="B35:C35"/>
    <mergeCell ref="B36:C36"/>
    <mergeCell ref="B37:C37"/>
    <mergeCell ref="B38:C38"/>
    <mergeCell ref="B39:C39"/>
    <mergeCell ref="B56:C56"/>
    <mergeCell ref="B57:C57"/>
    <mergeCell ref="B42:C42"/>
    <mergeCell ref="B45:C45"/>
  </mergeCells>
  <phoneticPr fontId="5"/>
  <printOptions horizontalCentered="1"/>
  <pageMargins left="0.59055118110236227" right="0.59055118110236227" top="0.59055118110236227" bottom="0.39370078740157483" header="0.51181102362204722" footer="0.31496062992125984"/>
  <pageSetup paperSize="9" scale="95" firstPageNumber="24" pageOrder="overThenDown" orientation="portrait" useFirstPageNumber="1" r:id="rId1"/>
  <headerFooter scaleWithDoc="0" alignWithMargins="0">
    <oddHeader>&amp;R&amp;6　</oddHeader>
    <oddFooter>&amp;C-&amp;P -</oddFooter>
  </headerFooter>
  <rowBreaks count="1" manualBreakCount="1">
    <brk id="44" max="21" man="1"/>
  </rowBreaks>
  <colBreaks count="1" manualBreakCount="1">
    <brk id="10" max="88" man="1"/>
  </colBreaks>
  <ignoredErrors>
    <ignoredError sqref="D9:V21 D22:V25 D45:F53 D58:F67 D54:F55 R54:V55 R58:V67 D88:V89 D70:F79 R70:V79 D26:F34 R26:V34 R45:V53 D80:F87 R80:V87" unlockedFormula="1"/>
    <ignoredError sqref="D35:F35 D44:F44 R35:V35 R44:V44" formulaRange="1" unlockedFormula="1"/>
    <ignoredError sqref="D36:F43 R36:V43" formulaRange="1"/>
    <ignoredError sqref="Q70:Q79 G80:Q87 Q58:Q67 Q54:Q55 G45:Q53 G26:Q30 G31:N34 P31:Q34" formula="1" unlockedFormula="1"/>
    <ignoredError sqref="G56:Q57 G54:P55 G68:Q69 G58:P67 G70:P79" formula="1"/>
    <ignoredError sqref="G44:Q44 G35:Q35 O31:O34" formula="1" formulaRange="1" unlockedFormula="1"/>
    <ignoredError sqref="G36:Q43"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Ⅰ水稲の部</vt:lpstr>
      <vt:lpstr>1標高別銘柄品種</vt:lpstr>
      <vt:lpstr>2米の検査状況</vt:lpstr>
      <vt:lpstr>3水稲種子注文数量</vt:lpstr>
      <vt:lpstr>4地力・土改材</vt:lpstr>
      <vt:lpstr>5-1稲わら利用</vt:lpstr>
      <vt:lpstr>5-2もみがら利用</vt:lpstr>
      <vt:lpstr>5-3もみがら利用(CE等)</vt:lpstr>
      <vt:lpstr>6(1)田植機・収穫機</vt:lpstr>
      <vt:lpstr>6(2)育苗施設</vt:lpstr>
      <vt:lpstr>6(3)共乾施設</vt:lpstr>
      <vt:lpstr>7直播普及状況</vt:lpstr>
      <vt:lpstr>8環境に配慮した</vt:lpstr>
      <vt:lpstr>9大規模稲作経営体</vt:lpstr>
      <vt:lpstr>10産地生産力強化</vt:lpstr>
      <vt:lpstr>'10産地生産力強化'!Print_Area</vt:lpstr>
      <vt:lpstr>'1標高別銘柄品種'!Print_Area</vt:lpstr>
      <vt:lpstr>'2米の検査状況'!Print_Area</vt:lpstr>
      <vt:lpstr>'3水稲種子注文数量'!Print_Area</vt:lpstr>
      <vt:lpstr>'4地力・土改材'!Print_Area</vt:lpstr>
      <vt:lpstr>'5-1稲わら利用'!Print_Area</vt:lpstr>
      <vt:lpstr>'5-2もみがら利用'!Print_Area</vt:lpstr>
      <vt:lpstr>'5-3もみがら利用(CE等)'!Print_Area</vt:lpstr>
      <vt:lpstr>'6(1)田植機・収穫機'!Print_Area</vt:lpstr>
      <vt:lpstr>'6(2)育苗施設'!Print_Area</vt:lpstr>
      <vt:lpstr>'6(3)共乾施設'!Print_Area</vt:lpstr>
      <vt:lpstr>'7直播普及状況'!Print_Area</vt:lpstr>
      <vt:lpstr>'8環境に配慮した'!Print_Area</vt:lpstr>
      <vt:lpstr>'9大規模稲作経営体'!Print_Area</vt:lpstr>
      <vt:lpstr>Ⅰ水稲の部!Print_Area</vt:lpstr>
      <vt:lpstr>Print_Area</vt:lpstr>
      <vt:lpstr>'1標高別銘柄品種'!Print_Titles</vt:lpstr>
      <vt:lpstr>'3水稲種子注文数量'!Print_Titles</vt:lpstr>
      <vt:lpstr>'4地力・土改材'!Print_Titles</vt:lpstr>
      <vt:lpstr>'5-1稲わら利用'!Print_Titles</vt:lpstr>
      <vt:lpstr>'5-2もみがら利用'!Print_Titles</vt:lpstr>
      <vt:lpstr>'5-3もみがら利用(CE等)'!Print_Titles</vt:lpstr>
      <vt:lpstr>'6(1)田植機・収穫機'!Print_Titles</vt:lpstr>
      <vt:lpstr>'6(2)育苗施設'!Print_Titles</vt:lpstr>
      <vt:lpstr>'6(3)共乾施設'!Print_Titles</vt:lpstr>
      <vt:lpstr>'7直播普及状況'!Print_Titles</vt:lpstr>
      <vt:lpstr>'8環境に配慮した'!Print_Titles</vt:lpstr>
      <vt:lpstr>'9大規模稲作経営体'!Print_Titles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八木田 靖司</dc:creator>
  <cp:lastModifiedBy>廣瀬　允康</cp:lastModifiedBy>
  <cp:lastPrinted>2018-11-22T06:51:28Z</cp:lastPrinted>
  <dcterms:created xsi:type="dcterms:W3CDTF">2000-03-29T01:26:53Z</dcterms:created>
  <dcterms:modified xsi:type="dcterms:W3CDTF">2018-12-05T04:47:29Z</dcterms:modified>
</cp:coreProperties>
</file>