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生産に関する資料\平成29年産　水稲・大豆・麦・そばの生産に関する資料\05_製本\03_公開版\"/>
    </mc:Choice>
  </mc:AlternateContent>
  <bookViews>
    <workbookView xWindow="10308" yWindow="-12" windowWidth="10200" windowHeight="7836" tabRatio="863" firstSheet="2" activeTab="8"/>
  </bookViews>
  <sheets>
    <sheet name="Ⅱ大豆の部" sheetId="20" r:id="rId1"/>
    <sheet name="大豆生産①" sheetId="1" r:id="rId2"/>
    <sheet name="栽培管理状況②（１）" sheetId="5" r:id="rId3"/>
    <sheet name="栽培管理状況②（２）" sheetId="19" r:id="rId4"/>
    <sheet name="大豆の検査結果③" sheetId="14" r:id="rId5"/>
    <sheet name="排水対策④" sheetId="4" r:id="rId6"/>
    <sheet name="大豆団地状況⑤" sheetId="17" r:id="rId7"/>
    <sheet name="乾燥調製施設等設置状況⑥" sheetId="16" r:id="rId8"/>
    <sheet name="地産地消・県外流通状況⑦" sheetId="10" r:id="rId9"/>
    <sheet name="新技術導入状況⑧" sheetId="13" r:id="rId10"/>
  </sheets>
  <definedNames>
    <definedName name="_xlnm.Print_Area" localSheetId="0">Ⅱ大豆の部!$A$1:$G$40</definedName>
    <definedName name="_xlnm.Print_Area" localSheetId="7">乾燥調製施設等設置状況⑥!$A$1:$I$38</definedName>
    <definedName name="_xlnm.Print_Area" localSheetId="2">'栽培管理状況②（１）'!$A$1:$AO$98</definedName>
    <definedName name="_xlnm.Print_Area" localSheetId="3">'栽培管理状況②（２）'!$A$1:$M$92</definedName>
    <definedName name="_xlnm.Print_Area" localSheetId="9">新技術導入状況⑧!$A$1:$K$34</definedName>
    <definedName name="_xlnm.Print_Area" localSheetId="4">大豆の検査結果③!$A$1:$S$25</definedName>
    <definedName name="_xlnm.Print_Area" localSheetId="1">大豆生産①!$A$1:$O$91</definedName>
    <definedName name="_xlnm.Print_Area" localSheetId="6">大豆団地状況⑤!$A$1:$O$13</definedName>
    <definedName name="_xlnm.Print_Area" localSheetId="8">地産地消・県外流通状況⑦!$A$1:$J$18</definedName>
    <definedName name="_xlnm.Print_Area" localSheetId="5">排水対策④!$A$1:$J$94</definedName>
    <definedName name="_xlnm.Print_Titles" localSheetId="7">乾燥調製施設等設置状況⑥!$1:$3</definedName>
    <definedName name="_xlnm.Print_Titles" localSheetId="2">'栽培管理状況②（１）'!$1:$10</definedName>
    <definedName name="_xlnm.Print_Titles" localSheetId="3">'栽培管理状況②（２）'!$1:$7</definedName>
    <definedName name="_xlnm.Print_Titles" localSheetId="4">大豆の検査結果③!$4:$6</definedName>
    <definedName name="_xlnm.Print_Titles" localSheetId="1">大豆生産①!$1:$6</definedName>
    <definedName name="_xlnm.Print_Titles" localSheetId="6">大豆団地状況⑤!$17:$22</definedName>
    <definedName name="_xlnm.Print_Titles" localSheetId="8">地産地消・県外流通状況⑦!$2:$4</definedName>
    <definedName name="_xlnm.Print_Titles" localSheetId="5">排水対策④!$1:$7</definedName>
  </definedNames>
  <calcPr calcId="162913"/>
</workbook>
</file>

<file path=xl/calcChain.xml><?xml version="1.0" encoding="utf-8"?>
<calcChain xmlns="http://schemas.openxmlformats.org/spreadsheetml/2006/main">
  <c r="D11" i="14" l="1"/>
  <c r="D7" i="14" l="1"/>
  <c r="D25" i="14" l="1"/>
  <c r="O25" i="14" s="1"/>
  <c r="J24" i="14"/>
  <c r="H24" i="14"/>
  <c r="E24" i="14"/>
  <c r="D24" i="14" s="1"/>
  <c r="J23" i="14"/>
  <c r="H23" i="14"/>
  <c r="E23" i="14" s="1"/>
  <c r="D23" i="14" s="1"/>
  <c r="L22" i="14"/>
  <c r="J22" i="14"/>
  <c r="H22" i="14"/>
  <c r="F22" i="14"/>
  <c r="L20" i="14"/>
  <c r="J20" i="14"/>
  <c r="H20" i="14"/>
  <c r="E20" i="14" s="1"/>
  <c r="D20" i="14" s="1"/>
  <c r="F20" i="14"/>
  <c r="K19" i="14"/>
  <c r="I19" i="14"/>
  <c r="E19" i="14"/>
  <c r="D19" i="14"/>
  <c r="G19" i="14" s="1"/>
  <c r="J18" i="14"/>
  <c r="H18" i="14"/>
  <c r="R11" i="14"/>
  <c r="S11" i="14" s="1"/>
  <c r="P11" i="14"/>
  <c r="Q11" i="14" s="1"/>
  <c r="N11" i="14"/>
  <c r="L11" i="14"/>
  <c r="J11" i="14"/>
  <c r="K11" i="14" s="1"/>
  <c r="H11" i="14"/>
  <c r="I11" i="14" s="1"/>
  <c r="F11" i="14"/>
  <c r="G11" i="14" s="1"/>
  <c r="E10" i="14"/>
  <c r="D10" i="14"/>
  <c r="M10" i="14" s="1"/>
  <c r="D9" i="14"/>
  <c r="O9" i="14" s="1"/>
  <c r="D8" i="14"/>
  <c r="O8" i="14" s="1"/>
  <c r="E7" i="14"/>
  <c r="E11" i="14" s="1"/>
  <c r="G23" i="14" l="1"/>
  <c r="Q23" i="14"/>
  <c r="O23" i="14"/>
  <c r="M23" i="14"/>
  <c r="O20" i="14"/>
  <c r="Q20" i="14"/>
  <c r="G20" i="14"/>
  <c r="K23" i="14"/>
  <c r="I18" i="14"/>
  <c r="K20" i="14"/>
  <c r="Q24" i="14"/>
  <c r="O24" i="14"/>
  <c r="M24" i="14"/>
  <c r="K24" i="14"/>
  <c r="G24" i="14"/>
  <c r="M20" i="14"/>
  <c r="I24" i="14"/>
  <c r="I23" i="14"/>
  <c r="M19" i="14"/>
  <c r="I20" i="14"/>
  <c r="E22" i="14"/>
  <c r="D22" i="14" s="1"/>
  <c r="O19" i="14"/>
  <c r="E18" i="14"/>
  <c r="D18" i="14" s="1"/>
  <c r="Q19" i="14"/>
  <c r="S10" i="14"/>
  <c r="Q10" i="14"/>
  <c r="M9" i="14"/>
  <c r="Q9" i="14"/>
  <c r="Q7" i="14"/>
  <c r="M8" i="14"/>
  <c r="S9" i="14"/>
  <c r="S8" i="14"/>
  <c r="S7" i="14"/>
  <c r="Q8" i="14"/>
  <c r="M11" i="14"/>
  <c r="O11" i="14"/>
  <c r="G8" i="14"/>
  <c r="G9" i="14"/>
  <c r="I8" i="14"/>
  <c r="I9" i="14"/>
  <c r="K10" i="14"/>
  <c r="K8" i="14"/>
  <c r="K9" i="14"/>
  <c r="Q22" i="14" l="1"/>
  <c r="O22" i="14"/>
  <c r="K22" i="14"/>
  <c r="G22" i="14"/>
  <c r="M22" i="14"/>
  <c r="G18" i="14"/>
  <c r="Q18" i="14"/>
  <c r="O18" i="14"/>
  <c r="M18" i="14"/>
  <c r="K18" i="14"/>
  <c r="I22" i="14"/>
  <c r="O7" i="14"/>
  <c r="M7" i="14"/>
  <c r="K7" i="14"/>
  <c r="I7" i="14"/>
  <c r="G7" i="14"/>
  <c r="K6" i="13" l="1"/>
  <c r="D5" i="13"/>
  <c r="E5" i="13"/>
  <c r="F5" i="13"/>
  <c r="G5" i="13"/>
  <c r="H5" i="13"/>
  <c r="I5" i="13"/>
  <c r="J5" i="13"/>
  <c r="K5" i="13"/>
  <c r="C5" i="13"/>
  <c r="E6" i="13"/>
  <c r="D6" i="13"/>
  <c r="F6" i="13"/>
  <c r="G6" i="13"/>
  <c r="H6" i="13"/>
  <c r="I6" i="13"/>
  <c r="J6" i="13"/>
  <c r="C6" i="13"/>
  <c r="H79" i="1" l="1"/>
  <c r="J61" i="1"/>
  <c r="C61" i="1"/>
  <c r="I18" i="1"/>
  <c r="N89" i="1" l="1"/>
  <c r="P21" i="1" l="1"/>
  <c r="P35" i="1" l="1"/>
  <c r="P89" i="1" l="1"/>
  <c r="P83" i="1"/>
  <c r="P80" i="1"/>
  <c r="P23" i="1"/>
  <c r="P22" i="1"/>
  <c r="P19" i="1"/>
  <c r="P18" i="1"/>
  <c r="P29" i="1"/>
  <c r="H23" i="1" l="1"/>
  <c r="N37" i="19" l="1"/>
  <c r="N38" i="19"/>
  <c r="N39" i="19"/>
  <c r="N40" i="19"/>
  <c r="N41" i="19"/>
  <c r="N42" i="19"/>
  <c r="N43" i="19"/>
  <c r="N36" i="19"/>
  <c r="X73" i="5" l="1"/>
  <c r="W73" i="5"/>
  <c r="O69" i="1" l="1"/>
  <c r="P69" i="1" s="1"/>
  <c r="M69" i="1"/>
  <c r="L69" i="1" s="1"/>
  <c r="J69" i="1"/>
  <c r="H69" i="1"/>
  <c r="G69" i="1"/>
  <c r="F69" i="1"/>
  <c r="E69" i="1"/>
  <c r="D69" i="1"/>
  <c r="C69" i="1"/>
  <c r="N68" i="1"/>
  <c r="I68" i="1"/>
  <c r="K68" i="1" s="1"/>
  <c r="N67" i="1"/>
  <c r="I67" i="1"/>
  <c r="K67" i="1" s="1"/>
  <c r="N66" i="1"/>
  <c r="I66" i="1"/>
  <c r="K66" i="1" s="1"/>
  <c r="N65" i="1"/>
  <c r="I65" i="1"/>
  <c r="K65" i="1" s="1"/>
  <c r="N64" i="1"/>
  <c r="K64" i="1"/>
  <c r="I64" i="1"/>
  <c r="N63" i="1"/>
  <c r="I63" i="1"/>
  <c r="K63" i="1" s="1"/>
  <c r="N62" i="1"/>
  <c r="I62" i="1"/>
  <c r="I69" i="1" l="1"/>
  <c r="K69" i="1" s="1"/>
  <c r="N69" i="1"/>
  <c r="K62" i="1"/>
  <c r="C20" i="1" l="1"/>
  <c r="J44" i="4" l="1"/>
  <c r="I44" i="4"/>
  <c r="H44" i="4"/>
  <c r="G44" i="4"/>
  <c r="F44" i="4"/>
  <c r="E44" i="4"/>
  <c r="D44" i="4"/>
  <c r="C44" i="4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3" i="1"/>
  <c r="P43" i="1" s="1"/>
  <c r="M43" i="1"/>
  <c r="L43" i="1" s="1"/>
  <c r="J43" i="1"/>
  <c r="H43" i="1"/>
  <c r="G43" i="1"/>
  <c r="F43" i="1"/>
  <c r="E43" i="1"/>
  <c r="D43" i="1"/>
  <c r="C43" i="1"/>
  <c r="I42" i="1"/>
  <c r="I41" i="1"/>
  <c r="I40" i="1"/>
  <c r="I39" i="1"/>
  <c r="I38" i="1"/>
  <c r="I37" i="1"/>
  <c r="I36" i="1"/>
  <c r="I35" i="1"/>
  <c r="I43" i="1" l="1"/>
  <c r="K43" i="1" s="1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P88" i="1" l="1"/>
  <c r="O90" i="1" l="1"/>
  <c r="P90" i="1" s="1"/>
  <c r="M90" i="1"/>
  <c r="J90" i="1"/>
  <c r="H90" i="1"/>
  <c r="G90" i="1"/>
  <c r="F90" i="1"/>
  <c r="E90" i="1"/>
  <c r="D90" i="1"/>
  <c r="C90" i="1"/>
  <c r="C17" i="1" s="1"/>
  <c r="I89" i="1"/>
  <c r="I90" i="1" s="1"/>
  <c r="AN83" i="5" l="1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79" i="1"/>
  <c r="M79" i="1"/>
  <c r="J79" i="1"/>
  <c r="G79" i="1"/>
  <c r="F79" i="1"/>
  <c r="E79" i="1"/>
  <c r="D79" i="1"/>
  <c r="C79" i="1"/>
  <c r="I78" i="1"/>
  <c r="I77" i="1"/>
  <c r="I76" i="1"/>
  <c r="I75" i="1"/>
  <c r="I79" i="1" l="1"/>
  <c r="F75" i="4"/>
  <c r="E75" i="4"/>
  <c r="AN78" i="5"/>
  <c r="AM78" i="5"/>
  <c r="AJ78" i="5"/>
  <c r="AI78" i="5"/>
  <c r="AH78" i="5"/>
  <c r="AC78" i="5"/>
  <c r="AG78" i="5"/>
  <c r="AA78" i="5"/>
  <c r="AB78" i="5"/>
  <c r="Y78" i="5"/>
  <c r="M78" i="5"/>
  <c r="L78" i="5"/>
  <c r="K78" i="5"/>
  <c r="J78" i="5"/>
  <c r="I78" i="5"/>
  <c r="H78" i="5"/>
  <c r="G78" i="5"/>
  <c r="C78" i="5"/>
  <c r="O74" i="1"/>
  <c r="M74" i="1"/>
  <c r="J74" i="1"/>
  <c r="J15" i="1" s="1"/>
  <c r="H74" i="1"/>
  <c r="G74" i="1"/>
  <c r="F74" i="1"/>
  <c r="E74" i="1"/>
  <c r="D74" i="1"/>
  <c r="C74" i="1"/>
  <c r="I73" i="1"/>
  <c r="K73" i="1" s="1"/>
  <c r="I70" i="1"/>
  <c r="I74" i="1" s="1"/>
  <c r="K74" i="1" l="1"/>
  <c r="L74" i="1"/>
  <c r="C15" i="1"/>
  <c r="K70" i="1"/>
  <c r="J62" i="4" l="1"/>
  <c r="I62" i="4"/>
  <c r="H62" i="4"/>
  <c r="G62" i="4"/>
  <c r="F62" i="4"/>
  <c r="E62" i="4"/>
  <c r="D62" i="4"/>
  <c r="C62" i="4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1" i="1"/>
  <c r="P61" i="1" s="1"/>
  <c r="M61" i="1"/>
  <c r="L61" i="1" s="1"/>
  <c r="H61" i="1"/>
  <c r="G61" i="1"/>
  <c r="F61" i="1"/>
  <c r="E61" i="1"/>
  <c r="D61" i="1"/>
  <c r="I60" i="1"/>
  <c r="I59" i="1"/>
  <c r="I58" i="1"/>
  <c r="I61" i="1" l="1"/>
  <c r="K61" i="1" s="1"/>
  <c r="J58" i="4"/>
  <c r="I58" i="4"/>
  <c r="H58" i="4"/>
  <c r="G58" i="4"/>
  <c r="F58" i="4"/>
  <c r="E58" i="4"/>
  <c r="D58" i="4"/>
  <c r="C58" i="4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57" i="1"/>
  <c r="M57" i="1"/>
  <c r="J57" i="1"/>
  <c r="J14" i="1" s="1"/>
  <c r="J9" i="1" s="1"/>
  <c r="H57" i="1"/>
  <c r="G57" i="1"/>
  <c r="F57" i="1"/>
  <c r="E57" i="1"/>
  <c r="D57" i="1"/>
  <c r="C57" i="1"/>
  <c r="C14" i="1" s="1"/>
  <c r="C9" i="1" s="1"/>
  <c r="I56" i="1"/>
  <c r="I55" i="1"/>
  <c r="I54" i="1"/>
  <c r="I57" i="1" s="1"/>
  <c r="I14" i="1" s="1"/>
  <c r="K14" i="1" s="1"/>
  <c r="L57" i="1" l="1"/>
  <c r="P57" i="1"/>
  <c r="J54" i="4"/>
  <c r="I54" i="4"/>
  <c r="H54" i="4"/>
  <c r="G54" i="4"/>
  <c r="F54" i="4"/>
  <c r="E54" i="4"/>
  <c r="D54" i="4"/>
  <c r="C54" i="4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3" i="1"/>
  <c r="M53" i="1"/>
  <c r="L53" i="1" s="1"/>
  <c r="J53" i="1"/>
  <c r="H53" i="1"/>
  <c r="G53" i="1"/>
  <c r="F53" i="1"/>
  <c r="E53" i="1"/>
  <c r="D53" i="1"/>
  <c r="C53" i="1"/>
  <c r="C13" i="1" s="1"/>
  <c r="I52" i="1"/>
  <c r="I51" i="1"/>
  <c r="I50" i="1"/>
  <c r="I49" i="1"/>
  <c r="I48" i="1"/>
  <c r="I47" i="1"/>
  <c r="I46" i="1"/>
  <c r="I45" i="1"/>
  <c r="I44" i="1"/>
  <c r="P53" i="1" l="1"/>
  <c r="I53" i="1"/>
  <c r="K53" i="1" s="1"/>
  <c r="J35" i="4"/>
  <c r="I35" i="4"/>
  <c r="H35" i="4"/>
  <c r="G35" i="4"/>
  <c r="F35" i="4"/>
  <c r="E35" i="4"/>
  <c r="D35" i="4"/>
  <c r="C35" i="4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4" i="1"/>
  <c r="P34" i="1" s="1"/>
  <c r="M34" i="1"/>
  <c r="J34" i="1"/>
  <c r="H34" i="1"/>
  <c r="G34" i="1"/>
  <c r="F34" i="1"/>
  <c r="E34" i="1"/>
  <c r="D34" i="1"/>
  <c r="C34" i="1"/>
  <c r="I33" i="1"/>
  <c r="I32" i="1"/>
  <c r="I31" i="1"/>
  <c r="I34" i="1" s="1"/>
  <c r="J31" i="4" l="1"/>
  <c r="I31" i="4"/>
  <c r="H31" i="4"/>
  <c r="G31" i="4"/>
  <c r="F31" i="4"/>
  <c r="E31" i="4"/>
  <c r="D31" i="4"/>
  <c r="C31" i="4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0" i="1"/>
  <c r="M30" i="1"/>
  <c r="J30" i="1"/>
  <c r="H30" i="1"/>
  <c r="G30" i="1"/>
  <c r="F30" i="1"/>
  <c r="E30" i="1"/>
  <c r="D30" i="1"/>
  <c r="C30" i="1"/>
  <c r="C12" i="1" s="1"/>
  <c r="N29" i="1"/>
  <c r="I29" i="1"/>
  <c r="K29" i="1" s="1"/>
  <c r="I30" i="1" l="1"/>
  <c r="L30" i="1"/>
  <c r="P30" i="1"/>
  <c r="J29" i="4"/>
  <c r="I29" i="4"/>
  <c r="H29" i="4"/>
  <c r="G29" i="4"/>
  <c r="F29" i="4"/>
  <c r="E29" i="4"/>
  <c r="D29" i="4"/>
  <c r="C29" i="4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28" i="1"/>
  <c r="M28" i="1"/>
  <c r="L28" i="1" s="1"/>
  <c r="J28" i="1"/>
  <c r="H28" i="1"/>
  <c r="G28" i="1"/>
  <c r="F28" i="1"/>
  <c r="E28" i="1"/>
  <c r="D28" i="1"/>
  <c r="C28" i="1"/>
  <c r="I27" i="1"/>
  <c r="I26" i="1"/>
  <c r="I25" i="1"/>
  <c r="I28" i="1" s="1"/>
  <c r="K28" i="1" s="1"/>
  <c r="P28" i="1" l="1"/>
  <c r="K30" i="1"/>
  <c r="I12" i="1"/>
  <c r="J21" i="4" l="1"/>
  <c r="I21" i="4"/>
  <c r="H21" i="4"/>
  <c r="G21" i="4"/>
  <c r="F21" i="4"/>
  <c r="E21" i="4"/>
  <c r="D21" i="4"/>
  <c r="C21" i="4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0" i="1"/>
  <c r="P20" i="1" s="1"/>
  <c r="M20" i="1"/>
  <c r="L20" i="1" s="1"/>
  <c r="J20" i="1"/>
  <c r="H20" i="1"/>
  <c r="G20" i="1"/>
  <c r="F20" i="1"/>
  <c r="E20" i="1"/>
  <c r="D20" i="1"/>
  <c r="I19" i="1"/>
  <c r="I20" i="1"/>
  <c r="K20" i="1" s="1"/>
  <c r="W28" i="5" l="1"/>
  <c r="X28" i="5"/>
  <c r="W16" i="5"/>
  <c r="W17" i="5"/>
  <c r="X17" i="5"/>
  <c r="W18" i="5"/>
  <c r="W78" i="5"/>
  <c r="W19" i="5" s="1"/>
  <c r="X78" i="5"/>
  <c r="X19" i="5" s="1"/>
  <c r="W94" i="5"/>
  <c r="W21" i="5" s="1"/>
  <c r="X94" i="5"/>
  <c r="X21" i="5" s="1"/>
  <c r="Q28" i="5"/>
  <c r="Q17" i="5"/>
  <c r="Q73" i="5"/>
  <c r="Q78" i="5"/>
  <c r="Q19" i="5" s="1"/>
  <c r="Q94" i="5"/>
  <c r="Q21" i="5" s="1"/>
  <c r="D16" i="4"/>
  <c r="D25" i="4"/>
  <c r="D14" i="4"/>
  <c r="D70" i="4"/>
  <c r="D15" i="4" s="1"/>
  <c r="D10" i="4" s="1"/>
  <c r="D80" i="4"/>
  <c r="D89" i="4"/>
  <c r="D91" i="4"/>
  <c r="D18" i="4" s="1"/>
  <c r="D17" i="4" l="1"/>
  <c r="D11" i="4" s="1"/>
  <c r="D13" i="4"/>
  <c r="Q18" i="5"/>
  <c r="Q13" i="5" s="1"/>
  <c r="Q16" i="5"/>
  <c r="D12" i="4"/>
  <c r="Q15" i="5"/>
  <c r="W15" i="5"/>
  <c r="W12" i="5" s="1"/>
  <c r="X18" i="5"/>
  <c r="X13" i="5" s="1"/>
  <c r="X16" i="5"/>
  <c r="X15" i="5"/>
  <c r="W13" i="5"/>
  <c r="Q12" i="5" l="1"/>
  <c r="X12" i="5"/>
  <c r="D9" i="4"/>
  <c r="D8" i="4" s="1"/>
  <c r="C16" i="4" l="1"/>
  <c r="I14" i="4"/>
  <c r="AC19" i="5"/>
  <c r="F17" i="5"/>
  <c r="S17" i="5"/>
  <c r="AC17" i="5"/>
  <c r="AK17" i="5"/>
  <c r="P81" i="1"/>
  <c r="P82" i="1"/>
  <c r="P84" i="1"/>
  <c r="P85" i="1"/>
  <c r="P86" i="1"/>
  <c r="P87" i="1"/>
  <c r="P78" i="1"/>
  <c r="P71" i="1"/>
  <c r="P63" i="1"/>
  <c r="P64" i="1"/>
  <c r="P65" i="1"/>
  <c r="P66" i="1"/>
  <c r="P40" i="1"/>
  <c r="P36" i="1"/>
  <c r="P37" i="1"/>
  <c r="P38" i="1"/>
  <c r="P39" i="1"/>
  <c r="P62" i="1"/>
  <c r="J91" i="4"/>
  <c r="J18" i="4" s="1"/>
  <c r="I91" i="4"/>
  <c r="I18" i="4" s="1"/>
  <c r="H91" i="4"/>
  <c r="H18" i="4" s="1"/>
  <c r="G91" i="4"/>
  <c r="G18" i="4" s="1"/>
  <c r="J89" i="4"/>
  <c r="I89" i="4"/>
  <c r="H89" i="4"/>
  <c r="G89" i="4"/>
  <c r="F89" i="4"/>
  <c r="E89" i="4"/>
  <c r="C89" i="4"/>
  <c r="J80" i="4"/>
  <c r="I80" i="4"/>
  <c r="H80" i="4"/>
  <c r="G80" i="4"/>
  <c r="J16" i="4"/>
  <c r="I16" i="4"/>
  <c r="H16" i="4"/>
  <c r="G16" i="4"/>
  <c r="J70" i="4"/>
  <c r="I70" i="4"/>
  <c r="H70" i="4"/>
  <c r="G70" i="4"/>
  <c r="J14" i="4"/>
  <c r="H14" i="4"/>
  <c r="G14" i="4"/>
  <c r="F14" i="4"/>
  <c r="E14" i="4"/>
  <c r="C14" i="4"/>
  <c r="J25" i="4"/>
  <c r="I25" i="4"/>
  <c r="H25" i="4"/>
  <c r="G25" i="4"/>
  <c r="F25" i="4"/>
  <c r="E25" i="4"/>
  <c r="C25" i="4"/>
  <c r="AN94" i="5"/>
  <c r="AN21" i="5" s="1"/>
  <c r="AM94" i="5"/>
  <c r="AL94" i="5"/>
  <c r="AL21" i="5" s="1"/>
  <c r="AK94" i="5"/>
  <c r="AK21" i="5" s="1"/>
  <c r="AJ94" i="5"/>
  <c r="AJ21" i="5" s="1"/>
  <c r="AI94" i="5"/>
  <c r="AI21" i="5" s="1"/>
  <c r="AH94" i="5"/>
  <c r="AH21" i="5" s="1"/>
  <c r="AG94" i="5"/>
  <c r="AG21" i="5" s="1"/>
  <c r="AF94" i="5"/>
  <c r="AF21" i="5" s="1"/>
  <c r="AE94" i="5"/>
  <c r="AE21" i="5" s="1"/>
  <c r="AD94" i="5"/>
  <c r="AD21" i="5" s="1"/>
  <c r="AC94" i="5"/>
  <c r="AC21" i="5" s="1"/>
  <c r="AB94" i="5"/>
  <c r="AB21" i="5" s="1"/>
  <c r="AA94" i="5"/>
  <c r="AA21" i="5" s="1"/>
  <c r="Z94" i="5"/>
  <c r="Z21" i="5" s="1"/>
  <c r="Y94" i="5"/>
  <c r="Y21" i="5" s="1"/>
  <c r="V94" i="5"/>
  <c r="V21" i="5" s="1"/>
  <c r="U94" i="5"/>
  <c r="U21" i="5" s="1"/>
  <c r="T94" i="5"/>
  <c r="T21" i="5" s="1"/>
  <c r="S94" i="5"/>
  <c r="S21" i="5" s="1"/>
  <c r="R94" i="5"/>
  <c r="R21" i="5" s="1"/>
  <c r="P94" i="5"/>
  <c r="P21" i="5" s="1"/>
  <c r="O94" i="5"/>
  <c r="O21" i="5" s="1"/>
  <c r="N94" i="5"/>
  <c r="N21" i="5" s="1"/>
  <c r="M94" i="5"/>
  <c r="M21" i="5" s="1"/>
  <c r="L94" i="5"/>
  <c r="L21" i="5" s="1"/>
  <c r="K94" i="5"/>
  <c r="K21" i="5" s="1"/>
  <c r="J94" i="5"/>
  <c r="J21" i="5" s="1"/>
  <c r="I94" i="5"/>
  <c r="I21" i="5" s="1"/>
  <c r="H94" i="5"/>
  <c r="H21" i="5" s="1"/>
  <c r="G94" i="5"/>
  <c r="G21" i="5" s="1"/>
  <c r="F94" i="5"/>
  <c r="F21" i="5" s="1"/>
  <c r="E94" i="5"/>
  <c r="E21" i="5" s="1"/>
  <c r="D94" i="5"/>
  <c r="D21" i="5" s="1"/>
  <c r="C94" i="5"/>
  <c r="C21" i="5" s="1"/>
  <c r="AN19" i="5"/>
  <c r="AL78" i="5"/>
  <c r="AL19" i="5" s="1"/>
  <c r="AK78" i="5"/>
  <c r="AK19" i="5" s="1"/>
  <c r="AJ19" i="5"/>
  <c r="AI19" i="5"/>
  <c r="AH19" i="5"/>
  <c r="AG19" i="5"/>
  <c r="AF78" i="5"/>
  <c r="AF19" i="5" s="1"/>
  <c r="AE78" i="5"/>
  <c r="AE19" i="5" s="1"/>
  <c r="AD78" i="5"/>
  <c r="AD19" i="5" s="1"/>
  <c r="AB19" i="5"/>
  <c r="AA19" i="5"/>
  <c r="Z78" i="5"/>
  <c r="Z19" i="5" s="1"/>
  <c r="Y19" i="5"/>
  <c r="V78" i="5"/>
  <c r="V19" i="5" s="1"/>
  <c r="U78" i="5"/>
  <c r="U19" i="5" s="1"/>
  <c r="T78" i="5"/>
  <c r="T19" i="5" s="1"/>
  <c r="S78" i="5"/>
  <c r="S19" i="5" s="1"/>
  <c r="R78" i="5"/>
  <c r="R19" i="5" s="1"/>
  <c r="P78" i="5"/>
  <c r="P19" i="5" s="1"/>
  <c r="O78" i="5"/>
  <c r="O19" i="5" s="1"/>
  <c r="N78" i="5"/>
  <c r="N19" i="5" s="1"/>
  <c r="M19" i="5"/>
  <c r="L19" i="5"/>
  <c r="K19" i="5"/>
  <c r="J19" i="5"/>
  <c r="I19" i="5"/>
  <c r="H19" i="5"/>
  <c r="G19" i="5"/>
  <c r="F78" i="5"/>
  <c r="F19" i="5" s="1"/>
  <c r="E78" i="5"/>
  <c r="E19" i="5" s="1"/>
  <c r="D78" i="5"/>
  <c r="D19" i="5" s="1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B18" i="5" s="1"/>
  <c r="AA73" i="5"/>
  <c r="Z73" i="5"/>
  <c r="Y73" i="5"/>
  <c r="V73" i="5"/>
  <c r="U73" i="5"/>
  <c r="T73" i="5"/>
  <c r="S73" i="5"/>
  <c r="R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AM17" i="5"/>
  <c r="AL17" i="5"/>
  <c r="AJ17" i="5"/>
  <c r="AI17" i="5"/>
  <c r="AH17" i="5"/>
  <c r="AG17" i="5"/>
  <c r="AF17" i="5"/>
  <c r="AE17" i="5"/>
  <c r="AD17" i="5"/>
  <c r="AB17" i="5"/>
  <c r="AA17" i="5"/>
  <c r="Z17" i="5"/>
  <c r="Y17" i="5"/>
  <c r="V17" i="5"/>
  <c r="U17" i="5"/>
  <c r="T17" i="5"/>
  <c r="R17" i="5"/>
  <c r="P17" i="5"/>
  <c r="O17" i="5"/>
  <c r="N17" i="5"/>
  <c r="M17" i="5"/>
  <c r="L17" i="5"/>
  <c r="K17" i="5"/>
  <c r="J17" i="5"/>
  <c r="I17" i="5"/>
  <c r="H17" i="5"/>
  <c r="G17" i="5"/>
  <c r="E17" i="5"/>
  <c r="D17" i="5"/>
  <c r="C17" i="5"/>
  <c r="AI16" i="5"/>
  <c r="J16" i="5"/>
  <c r="AN16" i="5"/>
  <c r="AK16" i="5"/>
  <c r="AG16" i="5"/>
  <c r="AF16" i="5"/>
  <c r="AE16" i="5"/>
  <c r="AB16" i="5"/>
  <c r="V16" i="5"/>
  <c r="R16" i="5"/>
  <c r="N16" i="5"/>
  <c r="M16" i="5"/>
  <c r="I16" i="5"/>
  <c r="E16" i="5"/>
  <c r="AN28" i="5"/>
  <c r="AM28" i="5"/>
  <c r="AL28" i="5"/>
  <c r="AL15" i="5" s="1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V28" i="5"/>
  <c r="U28" i="5"/>
  <c r="U15" i="5" s="1"/>
  <c r="T28" i="5"/>
  <c r="S28" i="5"/>
  <c r="R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D15" i="5" s="1"/>
  <c r="C28" i="5"/>
  <c r="C15" i="5" s="1"/>
  <c r="AJ15" i="5"/>
  <c r="S15" i="5"/>
  <c r="N15" i="5"/>
  <c r="G15" i="1"/>
  <c r="I17" i="1"/>
  <c r="O17" i="1"/>
  <c r="P17" i="1" s="1"/>
  <c r="M17" i="1"/>
  <c r="J17" i="1"/>
  <c r="H17" i="1"/>
  <c r="G17" i="1"/>
  <c r="F17" i="1"/>
  <c r="E17" i="1"/>
  <c r="D17" i="1"/>
  <c r="D12" i="1"/>
  <c r="O24" i="1"/>
  <c r="M24" i="1"/>
  <c r="I23" i="1"/>
  <c r="I22" i="1"/>
  <c r="I21" i="1"/>
  <c r="J24" i="1"/>
  <c r="H24" i="1"/>
  <c r="G24" i="1"/>
  <c r="F24" i="1"/>
  <c r="E24" i="1"/>
  <c r="D24" i="1"/>
  <c r="C24" i="1"/>
  <c r="C11" i="1" s="1"/>
  <c r="C8" i="1" s="1"/>
  <c r="AM19" i="5"/>
  <c r="C19" i="5"/>
  <c r="O15" i="1"/>
  <c r="P15" i="1" s="1"/>
  <c r="M15" i="1"/>
  <c r="H15" i="1"/>
  <c r="F15" i="1"/>
  <c r="E15" i="1"/>
  <c r="D15" i="1"/>
  <c r="M14" i="1"/>
  <c r="O13" i="1"/>
  <c r="P13" i="1" s="1"/>
  <c r="M13" i="1"/>
  <c r="J13" i="1"/>
  <c r="H13" i="1"/>
  <c r="G13" i="1"/>
  <c r="F13" i="1"/>
  <c r="E13" i="1"/>
  <c r="D13" i="1"/>
  <c r="E16" i="4"/>
  <c r="F16" i="4"/>
  <c r="AN17" i="5"/>
  <c r="P16" i="5"/>
  <c r="AM21" i="5"/>
  <c r="P73" i="1"/>
  <c r="P72" i="1"/>
  <c r="P70" i="1"/>
  <c r="P44" i="1"/>
  <c r="P56" i="1"/>
  <c r="P55" i="1"/>
  <c r="P54" i="1"/>
  <c r="P33" i="1"/>
  <c r="P32" i="1"/>
  <c r="P31" i="1"/>
  <c r="P42" i="1"/>
  <c r="P41" i="1"/>
  <c r="P27" i="1"/>
  <c r="P26" i="1"/>
  <c r="P25" i="1"/>
  <c r="P77" i="1"/>
  <c r="P76" i="1"/>
  <c r="P75" i="1"/>
  <c r="P68" i="1"/>
  <c r="P67" i="1"/>
  <c r="P60" i="1"/>
  <c r="P59" i="1"/>
  <c r="P58" i="1"/>
  <c r="P52" i="1"/>
  <c r="P51" i="1"/>
  <c r="P50" i="1"/>
  <c r="P49" i="1"/>
  <c r="P48" i="1"/>
  <c r="P47" i="1"/>
  <c r="P46" i="1"/>
  <c r="P45" i="1"/>
  <c r="G13" i="4"/>
  <c r="F91" i="4"/>
  <c r="F18" i="4" s="1"/>
  <c r="E91" i="4"/>
  <c r="E18" i="4" s="1"/>
  <c r="C91" i="4"/>
  <c r="C18" i="4" s="1"/>
  <c r="F80" i="4"/>
  <c r="E80" i="4"/>
  <c r="E17" i="4" s="1"/>
  <c r="C80" i="4"/>
  <c r="F70" i="4"/>
  <c r="E70" i="4"/>
  <c r="E15" i="4" s="1"/>
  <c r="C70" i="4"/>
  <c r="E13" i="4"/>
  <c r="C13" i="4"/>
  <c r="S16" i="5"/>
  <c r="L24" i="1" l="1"/>
  <c r="E11" i="4"/>
  <c r="L17" i="1"/>
  <c r="E10" i="4"/>
  <c r="L15" i="1"/>
  <c r="S12" i="5"/>
  <c r="L15" i="5"/>
  <c r="AI15" i="5"/>
  <c r="AI12" i="5" s="1"/>
  <c r="F16" i="5"/>
  <c r="F18" i="5"/>
  <c r="F13" i="5" s="1"/>
  <c r="N18" i="5"/>
  <c r="Y18" i="5"/>
  <c r="Y13" i="5" s="1"/>
  <c r="AG18" i="5"/>
  <c r="AG13" i="5" s="1"/>
  <c r="C18" i="5"/>
  <c r="O18" i="5"/>
  <c r="O13" i="5" s="1"/>
  <c r="Z18" i="5"/>
  <c r="Z13" i="5" s="1"/>
  <c r="AH18" i="5"/>
  <c r="AH13" i="5" s="1"/>
  <c r="I13" i="4"/>
  <c r="F13" i="4"/>
  <c r="F15" i="4"/>
  <c r="I17" i="4"/>
  <c r="I11" i="4" s="1"/>
  <c r="N15" i="1"/>
  <c r="C16" i="5"/>
  <c r="C12" i="5" s="1"/>
  <c r="AL16" i="5"/>
  <c r="AL12" i="5" s="1"/>
  <c r="D16" i="5"/>
  <c r="D12" i="5" s="1"/>
  <c r="G18" i="5"/>
  <c r="AL18" i="5"/>
  <c r="AL13" i="5" s="1"/>
  <c r="G12" i="4"/>
  <c r="G9" i="4" s="1"/>
  <c r="J13" i="4"/>
  <c r="H13" i="4"/>
  <c r="J15" i="4"/>
  <c r="J10" i="4" s="1"/>
  <c r="J17" i="4"/>
  <c r="J11" i="4" s="1"/>
  <c r="I15" i="4"/>
  <c r="I10" i="4" s="1"/>
  <c r="H15" i="5"/>
  <c r="P15" i="5"/>
  <c r="P12" i="5" s="1"/>
  <c r="AE15" i="5"/>
  <c r="AE12" i="5" s="1"/>
  <c r="AM15" i="5"/>
  <c r="J18" i="5"/>
  <c r="S18" i="5"/>
  <c r="S13" i="5" s="1"/>
  <c r="AC18" i="5"/>
  <c r="AC13" i="5" s="1"/>
  <c r="AK18" i="5"/>
  <c r="AK13" i="5" s="1"/>
  <c r="K18" i="5"/>
  <c r="K13" i="5" s="1"/>
  <c r="T18" i="5"/>
  <c r="T13" i="5" s="1"/>
  <c r="AD18" i="5"/>
  <c r="AD13" i="5" s="1"/>
  <c r="O11" i="1"/>
  <c r="P11" i="1" s="1"/>
  <c r="F12" i="1"/>
  <c r="AF15" i="5"/>
  <c r="AF12" i="5" s="1"/>
  <c r="F15" i="5"/>
  <c r="J15" i="5"/>
  <c r="AG15" i="5"/>
  <c r="AG12" i="5" s="1"/>
  <c r="AK15" i="5"/>
  <c r="AK12" i="5" s="1"/>
  <c r="U16" i="5"/>
  <c r="U12" i="5" s="1"/>
  <c r="AA16" i="5"/>
  <c r="D18" i="5"/>
  <c r="D13" i="5" s="1"/>
  <c r="V18" i="5"/>
  <c r="V13" i="5" s="1"/>
  <c r="AF18" i="5"/>
  <c r="AF13" i="5" s="1"/>
  <c r="AN18" i="5"/>
  <c r="AN13" i="5" s="1"/>
  <c r="AN15" i="5"/>
  <c r="AB15" i="5"/>
  <c r="AB12" i="5" s="1"/>
  <c r="AA15" i="5"/>
  <c r="V15" i="5"/>
  <c r="V12" i="5" s="1"/>
  <c r="R15" i="5"/>
  <c r="R12" i="5" s="1"/>
  <c r="M15" i="5"/>
  <c r="M12" i="5" s="1"/>
  <c r="I15" i="5"/>
  <c r="I12" i="5" s="1"/>
  <c r="G15" i="5"/>
  <c r="J12" i="4"/>
  <c r="H12" i="4"/>
  <c r="F12" i="4"/>
  <c r="C12" i="4"/>
  <c r="C9" i="4" s="1"/>
  <c r="M11" i="1"/>
  <c r="H11" i="1"/>
  <c r="F11" i="1"/>
  <c r="E15" i="5"/>
  <c r="E12" i="5" s="1"/>
  <c r="G16" i="5"/>
  <c r="K16" i="5"/>
  <c r="O16" i="5"/>
  <c r="J13" i="5"/>
  <c r="N13" i="5"/>
  <c r="N12" i="5"/>
  <c r="T16" i="5"/>
  <c r="Z16" i="5"/>
  <c r="AD16" i="5"/>
  <c r="J12" i="5"/>
  <c r="Y15" i="5"/>
  <c r="AC15" i="5"/>
  <c r="K15" i="5"/>
  <c r="O15" i="5"/>
  <c r="T15" i="5"/>
  <c r="Z15" i="5"/>
  <c r="AD15" i="5"/>
  <c r="AH15" i="5"/>
  <c r="AM16" i="5"/>
  <c r="H16" i="5"/>
  <c r="L16" i="5"/>
  <c r="L12" i="5" s="1"/>
  <c r="E18" i="5"/>
  <c r="E13" i="5" s="1"/>
  <c r="I18" i="5"/>
  <c r="I13" i="5" s="1"/>
  <c r="M18" i="5"/>
  <c r="M13" i="5" s="1"/>
  <c r="R18" i="5"/>
  <c r="R13" i="5" s="1"/>
  <c r="AJ18" i="5"/>
  <c r="AJ13" i="5" s="1"/>
  <c r="AJ16" i="5"/>
  <c r="AJ12" i="5" s="1"/>
  <c r="C13" i="5"/>
  <c r="Y16" i="5"/>
  <c r="AC16" i="5"/>
  <c r="AA18" i="5"/>
  <c r="AA13" i="5" s="1"/>
  <c r="F10" i="4"/>
  <c r="G17" i="4"/>
  <c r="G11" i="4" s="1"/>
  <c r="G15" i="4"/>
  <c r="G10" i="4" s="1"/>
  <c r="F17" i="4"/>
  <c r="E12" i="4"/>
  <c r="E9" i="4" s="1"/>
  <c r="E8" i="4" s="1"/>
  <c r="I12" i="4"/>
  <c r="N13" i="1"/>
  <c r="D11" i="1"/>
  <c r="D8" i="1" s="1"/>
  <c r="O12" i="1"/>
  <c r="H14" i="1"/>
  <c r="E11" i="1"/>
  <c r="I24" i="1"/>
  <c r="K24" i="1" s="1"/>
  <c r="E14" i="1"/>
  <c r="E9" i="1" s="1"/>
  <c r="I13" i="1"/>
  <c r="D14" i="1"/>
  <c r="D9" i="1" s="1"/>
  <c r="L13" i="1"/>
  <c r="M12" i="1"/>
  <c r="I15" i="1"/>
  <c r="K15" i="1" s="1"/>
  <c r="K17" i="1"/>
  <c r="J12" i="1"/>
  <c r="F14" i="1"/>
  <c r="F9" i="1" s="1"/>
  <c r="H9" i="1"/>
  <c r="J11" i="1"/>
  <c r="O14" i="1"/>
  <c r="G12" i="1"/>
  <c r="G14" i="1"/>
  <c r="G9" i="1" s="1"/>
  <c r="C15" i="4"/>
  <c r="C10" i="4" s="1"/>
  <c r="H18" i="5"/>
  <c r="H13" i="5" s="1"/>
  <c r="L18" i="5"/>
  <c r="L13" i="5" s="1"/>
  <c r="P18" i="5"/>
  <c r="P13" i="5" s="1"/>
  <c r="U18" i="5"/>
  <c r="U13" i="5" s="1"/>
  <c r="AE18" i="5"/>
  <c r="AE13" i="5" s="1"/>
  <c r="AI18" i="5"/>
  <c r="AI13" i="5" s="1"/>
  <c r="AM18" i="5"/>
  <c r="AM13" i="5" s="1"/>
  <c r="AB13" i="5"/>
  <c r="L14" i="1"/>
  <c r="M9" i="1"/>
  <c r="F11" i="4"/>
  <c r="E12" i="1"/>
  <c r="H12" i="1"/>
  <c r="AN12" i="5"/>
  <c r="N17" i="1"/>
  <c r="C17" i="4"/>
  <c r="C11" i="4" s="1"/>
  <c r="AH16" i="5"/>
  <c r="G13" i="5"/>
  <c r="G11" i="1"/>
  <c r="H17" i="4"/>
  <c r="H11" i="4" s="1"/>
  <c r="H15" i="4"/>
  <c r="H10" i="4" s="1"/>
  <c r="K13" i="1" l="1"/>
  <c r="I8" i="1"/>
  <c r="O12" i="5"/>
  <c r="N14" i="1"/>
  <c r="P14" i="1"/>
  <c r="O8" i="1"/>
  <c r="P8" i="1" s="1"/>
  <c r="P12" i="1"/>
  <c r="N11" i="1"/>
  <c r="P10" i="1"/>
  <c r="P16" i="1"/>
  <c r="AA12" i="5"/>
  <c r="Q7" i="1"/>
  <c r="L9" i="1"/>
  <c r="F12" i="5"/>
  <c r="I9" i="4"/>
  <c r="I8" i="4" s="1"/>
  <c r="AD12" i="5"/>
  <c r="H12" i="5"/>
  <c r="H9" i="4"/>
  <c r="H8" i="4" s="1"/>
  <c r="G8" i="1"/>
  <c r="J9" i="4"/>
  <c r="F9" i="4"/>
  <c r="F8" i="4" s="1"/>
  <c r="AM12" i="5"/>
  <c r="M8" i="1"/>
  <c r="L12" i="1"/>
  <c r="AC12" i="5"/>
  <c r="F8" i="1"/>
  <c r="AH12" i="5"/>
  <c r="Z12" i="5"/>
  <c r="G12" i="5"/>
  <c r="J8" i="4"/>
  <c r="H8" i="1"/>
  <c r="L11" i="1"/>
  <c r="E8" i="1"/>
  <c r="K11" i="1"/>
  <c r="Y12" i="5"/>
  <c r="K12" i="5"/>
  <c r="T12" i="5"/>
  <c r="C8" i="4"/>
  <c r="G8" i="4"/>
  <c r="O9" i="1"/>
  <c r="J8" i="1"/>
  <c r="N12" i="1"/>
  <c r="K12" i="1"/>
  <c r="N9" i="1" l="1"/>
  <c r="P9" i="1"/>
  <c r="L8" i="1"/>
  <c r="P7" i="1"/>
  <c r="I9" i="1"/>
  <c r="K9" i="1" s="1"/>
  <c r="N8" i="1"/>
  <c r="K8" i="1" l="1"/>
</calcChain>
</file>

<file path=xl/sharedStrings.xml><?xml version="1.0" encoding="utf-8"?>
<sst xmlns="http://schemas.openxmlformats.org/spreadsheetml/2006/main" count="1236" uniqueCount="467">
  <si>
    <t>下郷町</t>
    <rPh sb="0" eb="2">
      <t>シモゴウ</t>
    </rPh>
    <rPh sb="2" eb="3">
      <t>マチ</t>
    </rPh>
    <phoneticPr fontId="9"/>
  </si>
  <si>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9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</si>
  <si>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9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</si>
  <si>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9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</si>
  <si>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9"/>
  </si>
  <si>
    <t>南会津</t>
    <rPh sb="0" eb="1">
      <t>ミナミ</t>
    </rPh>
    <rPh sb="1" eb="3">
      <t>アイヅ</t>
    </rPh>
    <phoneticPr fontId="9"/>
  </si>
  <si>
    <t>いわき</t>
    <phoneticPr fontId="9"/>
  </si>
  <si>
    <t>内訳（ｔ）</t>
    <rPh sb="0" eb="1">
      <t>ウチ</t>
    </rPh>
    <rPh sb="1" eb="2">
      <t>ヤク</t>
    </rPh>
    <phoneticPr fontId="9"/>
  </si>
  <si>
    <t>田村</t>
    <rPh sb="0" eb="2">
      <t>タムラ</t>
    </rPh>
    <phoneticPr fontId="9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</si>
  <si>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</si>
  <si>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</si>
  <si>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</si>
  <si>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</si>
  <si>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</si>
  <si>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9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</si>
  <si>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</si>
  <si>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9"/>
  </si>
  <si>
    <t>その他</t>
    <rPh sb="2" eb="3">
      <t>ホカ</t>
    </rPh>
    <phoneticPr fontId="9"/>
  </si>
  <si>
    <t>無人ヘリ</t>
    <rPh sb="0" eb="2">
      <t>ムジン</t>
    </rPh>
    <phoneticPr fontId="9"/>
  </si>
  <si>
    <t>乗用型機械</t>
    <rPh sb="0" eb="2">
      <t>ジョウヨウ</t>
    </rPh>
    <rPh sb="2" eb="3">
      <t>ガタ</t>
    </rPh>
    <rPh sb="3" eb="5">
      <t>キカイ</t>
    </rPh>
    <phoneticPr fontId="9"/>
  </si>
  <si>
    <t>左記以外の
機械利用</t>
    <rPh sb="0" eb="4">
      <t>サキイガイ</t>
    </rPh>
    <rPh sb="6" eb="8">
      <t>キカイ</t>
    </rPh>
    <rPh sb="8" eb="10">
      <t>リヨウ</t>
    </rPh>
    <phoneticPr fontId="9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</si>
  <si>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</si>
  <si>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9"/>
  </si>
  <si>
    <t>　粒径選別機</t>
    <rPh sb="1" eb="3">
      <t>リュウケイ</t>
    </rPh>
    <rPh sb="3" eb="5">
      <t>センベツ</t>
    </rPh>
    <rPh sb="5" eb="6">
      <t>キ</t>
    </rPh>
    <phoneticPr fontId="9"/>
  </si>
  <si>
    <t>　色彩選別機</t>
    <rPh sb="1" eb="3">
      <t>シキサイ</t>
    </rPh>
    <rPh sb="3" eb="6">
      <t>センベツキ</t>
    </rPh>
    <phoneticPr fontId="9"/>
  </si>
  <si>
    <t>　台数</t>
    <rPh sb="1" eb="2">
      <t>ダイ</t>
    </rPh>
    <rPh sb="2" eb="3">
      <t>カズ</t>
    </rPh>
    <phoneticPr fontId="9"/>
  </si>
  <si>
    <t>　歩　行</t>
    <rPh sb="1" eb="2">
      <t>ホ</t>
    </rPh>
    <rPh sb="3" eb="4">
      <t>ギョウ</t>
    </rPh>
    <phoneticPr fontId="9"/>
  </si>
  <si>
    <t>　乗　用</t>
    <rPh sb="1" eb="2">
      <t>ジョウ</t>
    </rPh>
    <rPh sb="3" eb="4">
      <t>ヨウ</t>
    </rPh>
    <phoneticPr fontId="9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</si>
  <si>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9"/>
  </si>
  <si>
    <t>喜多方</t>
    <rPh sb="0" eb="3">
      <t>キタカタ</t>
    </rPh>
    <phoneticPr fontId="9"/>
  </si>
  <si>
    <t>南会津</t>
    <rPh sb="0" eb="1">
      <t>ミナミ</t>
    </rPh>
    <rPh sb="1" eb="3">
      <t>アイヅ</t>
    </rPh>
    <phoneticPr fontId="3"/>
  </si>
  <si>
    <t>南会津町</t>
    <rPh sb="0" eb="3">
      <t>ミナミアイヅ</t>
    </rPh>
    <rPh sb="3" eb="4">
      <t>マチ</t>
    </rPh>
    <phoneticPr fontId="9"/>
  </si>
  <si>
    <t>相双</t>
    <rPh sb="0" eb="2">
      <t>ソウソウ</t>
    </rPh>
    <phoneticPr fontId="9"/>
  </si>
  <si>
    <t>相馬市</t>
    <rPh sb="0" eb="3">
      <t>ソウマシ</t>
    </rPh>
    <phoneticPr fontId="9"/>
  </si>
  <si>
    <t>南相馬市</t>
    <rPh sb="0" eb="4">
      <t>ミナミソウマシ</t>
    </rPh>
    <phoneticPr fontId="9"/>
  </si>
  <si>
    <t>双葉</t>
    <rPh sb="0" eb="2">
      <t>フタバ</t>
    </rPh>
    <phoneticPr fontId="9"/>
  </si>
  <si>
    <t>いわき市</t>
    <rPh sb="3" eb="4">
      <t>シ</t>
    </rPh>
    <phoneticPr fontId="9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</si>
  <si>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</si>
  <si>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</si>
  <si>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</si>
  <si>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</si>
  <si>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</si>
  <si>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</si>
  <si>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</si>
  <si>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</si>
  <si>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</si>
  <si>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>ﾀﾁﾅｶﾞﾊ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</si>
  <si>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</si>
  <si>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</si>
  <si>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</si>
  <si>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</si>
  <si>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</si>
  <si>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</si>
  <si>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</si>
  <si>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</si>
  <si>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</si>
  <si>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</si>
  <si>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</si>
  <si>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</si>
  <si>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</si>
  <si>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</si>
  <si>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</si>
  <si>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</si>
  <si>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</si>
  <si>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</si>
  <si>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</si>
  <si>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</si>
  <si>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</si>
  <si>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</si>
  <si>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</si>
  <si>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9"/>
  </si>
  <si>
    <t>　除草剤散布面積</t>
    <rPh sb="3" eb="4">
      <t>ザイ</t>
    </rPh>
    <rPh sb="4" eb="6">
      <t>サンプ</t>
    </rPh>
    <rPh sb="6" eb="8">
      <t>メンセキ</t>
    </rPh>
    <phoneticPr fontId="9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</si>
  <si>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9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</si>
  <si>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</si>
  <si>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9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</si>
  <si>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9"/>
  </si>
  <si>
    <t>　手刈り
　カッター</t>
    <rPh sb="1" eb="2">
      <t>テ</t>
    </rPh>
    <rPh sb="2" eb="3">
      <t>ガ</t>
    </rPh>
    <phoneticPr fontId="9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</si>
  <si>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</si>
  <si>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9"/>
  </si>
  <si>
    <t>用</t>
    <rPh sb="0" eb="1">
      <t>ヨウ</t>
    </rPh>
    <phoneticPr fontId="9"/>
  </si>
  <si>
    <t>汎</t>
    <rPh sb="0" eb="1">
      <t>ワタル</t>
    </rPh>
    <phoneticPr fontId="9"/>
  </si>
  <si>
    <t>型</t>
    <rPh sb="0" eb="1">
      <t>ガタ</t>
    </rPh>
    <phoneticPr fontId="9"/>
  </si>
  <si>
    <t>専</t>
    <rPh sb="0" eb="1">
      <t>アツム</t>
    </rPh>
    <phoneticPr fontId="9"/>
  </si>
  <si>
    <t>その他</t>
    <rPh sb="2" eb="3">
      <t>タ</t>
    </rPh>
    <phoneticPr fontId="9"/>
  </si>
  <si>
    <t>特定加工</t>
    <rPh sb="0" eb="2">
      <t>トクテイ</t>
    </rPh>
    <rPh sb="2" eb="4">
      <t>カコウ</t>
    </rPh>
    <phoneticPr fontId="9"/>
  </si>
  <si>
    <t>規格外</t>
    <rPh sb="0" eb="3">
      <t>キカクガイ</t>
    </rPh>
    <phoneticPr fontId="9"/>
  </si>
  <si>
    <t>（台）</t>
    <rPh sb="1" eb="2">
      <t>ダイ</t>
    </rPh>
    <phoneticPr fontId="9"/>
  </si>
  <si>
    <t>導入年度</t>
    <rPh sb="0" eb="2">
      <t>ドウニュウ</t>
    </rPh>
    <rPh sb="2" eb="4">
      <t>ネンド</t>
    </rPh>
    <phoneticPr fontId="9"/>
  </si>
  <si>
    <t>市町村名</t>
    <rPh sb="0" eb="3">
      <t>シチョウソン</t>
    </rPh>
    <rPh sb="3" eb="4">
      <t>メイ</t>
    </rPh>
    <phoneticPr fontId="3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</si>
  <si>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</si>
  <si>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9"/>
  </si>
  <si>
    <t>味噌用</t>
    <rPh sb="0" eb="2">
      <t>ミソ</t>
    </rPh>
    <rPh sb="2" eb="3">
      <t>ヨウ</t>
    </rPh>
    <phoneticPr fontId="9"/>
  </si>
  <si>
    <t>納豆用</t>
    <rPh sb="0" eb="2">
      <t>ナットウ</t>
    </rPh>
    <rPh sb="2" eb="3">
      <t>ヨウ</t>
    </rPh>
    <phoneticPr fontId="9"/>
  </si>
  <si>
    <t>きな粉</t>
    <rPh sb="2" eb="3">
      <t>コ</t>
    </rPh>
    <phoneticPr fontId="9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</si>
  <si>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</si>
  <si>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</si>
  <si>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</si>
  <si>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</si>
  <si>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</si>
  <si>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9"/>
  </si>
  <si>
    <t>不耕起栽培</t>
    <rPh sb="0" eb="1">
      <t>フ</t>
    </rPh>
    <rPh sb="1" eb="3">
      <t>コウキ</t>
    </rPh>
    <rPh sb="3" eb="5">
      <t>サイバイ</t>
    </rPh>
    <phoneticPr fontId="9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</si>
  <si>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9"/>
  </si>
  <si>
    <t>(ha)</t>
    <phoneticPr fontId="9"/>
  </si>
  <si>
    <t>備　考</t>
    <rPh sb="0" eb="1">
      <t>ソナエ</t>
    </rPh>
    <rPh sb="2" eb="3">
      <t>コウ</t>
    </rPh>
    <phoneticPr fontId="9"/>
  </si>
  <si>
    <t>県計</t>
    <rPh sb="0" eb="2">
      <t>ケンケイ</t>
    </rPh>
    <phoneticPr fontId="9"/>
  </si>
  <si>
    <t>小　　計</t>
    <rPh sb="0" eb="1">
      <t>ショウ</t>
    </rPh>
    <rPh sb="3" eb="4">
      <t>ケイ</t>
    </rPh>
    <phoneticPr fontId="3"/>
  </si>
  <si>
    <t>県北</t>
    <rPh sb="0" eb="2">
      <t>ケンホク</t>
    </rPh>
    <phoneticPr fontId="9"/>
  </si>
  <si>
    <t>農林事務所</t>
    <rPh sb="0" eb="2">
      <t>ノウリン</t>
    </rPh>
    <rPh sb="2" eb="5">
      <t>ジムショ</t>
    </rPh>
    <phoneticPr fontId="3"/>
  </si>
  <si>
    <t>農林事務所</t>
    <rPh sb="0" eb="2">
      <t>ノウリン</t>
    </rPh>
    <rPh sb="2" eb="5">
      <t>ジムショ</t>
    </rPh>
    <phoneticPr fontId="5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</si>
  <si>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</si>
  <si>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 xml:space="preserve">市町村名
</t>
    <phoneticPr fontId="3"/>
  </si>
  <si>
    <t>導入機械</t>
    <rPh sb="0" eb="2">
      <t>ドウニュウ</t>
    </rPh>
    <rPh sb="2" eb="4">
      <t>キカイ</t>
    </rPh>
    <phoneticPr fontId="9"/>
  </si>
  <si>
    <t>台数
　　　　（台）</t>
    <rPh sb="0" eb="2">
      <t>ダイスウ</t>
    </rPh>
    <rPh sb="8" eb="9">
      <t>ダイ</t>
    </rPh>
    <phoneticPr fontId="9"/>
  </si>
  <si>
    <t>伊達</t>
    <rPh sb="0" eb="2">
      <t>ダテ</t>
    </rPh>
    <phoneticPr fontId="9"/>
  </si>
  <si>
    <t>安達</t>
    <rPh sb="0" eb="2">
      <t>アダチ</t>
    </rPh>
    <phoneticPr fontId="9"/>
  </si>
  <si>
    <t>二本松市</t>
    <rPh sb="0" eb="4">
      <t>ニホンマツシ</t>
    </rPh>
    <phoneticPr fontId="9"/>
  </si>
  <si>
    <t>大玉村</t>
    <rPh sb="0" eb="3">
      <t>オオタマムラ</t>
    </rPh>
    <phoneticPr fontId="9"/>
  </si>
  <si>
    <t>県中</t>
    <rPh sb="0" eb="1">
      <t>ケン</t>
    </rPh>
    <rPh sb="1" eb="2">
      <t>チュウ</t>
    </rPh>
    <phoneticPr fontId="9"/>
  </si>
  <si>
    <t>郡山市</t>
    <rPh sb="0" eb="3">
      <t>コオリヤマシ</t>
    </rPh>
    <phoneticPr fontId="9"/>
  </si>
  <si>
    <t>田村</t>
    <rPh sb="0" eb="1">
      <t>タ</t>
    </rPh>
    <rPh sb="1" eb="2">
      <t>ムラ</t>
    </rPh>
    <phoneticPr fontId="9"/>
  </si>
  <si>
    <t>田村市</t>
    <rPh sb="0" eb="3">
      <t>タムラシ</t>
    </rPh>
    <phoneticPr fontId="9"/>
  </si>
  <si>
    <t>小野町</t>
    <rPh sb="0" eb="3">
      <t>オノマチ</t>
    </rPh>
    <phoneticPr fontId="9"/>
  </si>
  <si>
    <t>須賀川</t>
    <rPh sb="0" eb="3">
      <t>スカガワ</t>
    </rPh>
    <phoneticPr fontId="9"/>
  </si>
  <si>
    <t>県南</t>
    <rPh sb="0" eb="1">
      <t>ケン</t>
    </rPh>
    <rPh sb="1" eb="2">
      <t>ナン</t>
    </rPh>
    <phoneticPr fontId="9"/>
  </si>
  <si>
    <t>県南</t>
    <rPh sb="0" eb="2">
      <t>ケンナン</t>
    </rPh>
    <phoneticPr fontId="9"/>
  </si>
  <si>
    <t>会津</t>
    <rPh sb="0" eb="2">
      <t>アイヅ</t>
    </rPh>
    <phoneticPr fontId="9"/>
  </si>
  <si>
    <t>大熊町</t>
    <rPh sb="0" eb="3">
      <t>オオクママチ</t>
    </rPh>
    <phoneticPr fontId="9"/>
  </si>
  <si>
    <t>川内村</t>
    <rPh sb="0" eb="3">
      <t>カワウチムラ</t>
    </rPh>
    <phoneticPr fontId="9"/>
  </si>
  <si>
    <t>農林事務所</t>
    <rPh sb="0" eb="2">
      <t>ノウリン</t>
    </rPh>
    <rPh sb="2" eb="5">
      <t>ジムショ</t>
    </rPh>
    <phoneticPr fontId="11"/>
  </si>
  <si>
    <t>普通大豆</t>
    <rPh sb="0" eb="2">
      <t>フツウ</t>
    </rPh>
    <rPh sb="2" eb="4">
      <t>ダイズ</t>
    </rPh>
    <phoneticPr fontId="9"/>
  </si>
  <si>
    <t>極小粒</t>
    <rPh sb="0" eb="1">
      <t>ゴク</t>
    </rPh>
    <rPh sb="1" eb="3">
      <t>ショウリュウ</t>
    </rPh>
    <phoneticPr fontId="9"/>
  </si>
  <si>
    <t>種　類</t>
    <rPh sb="0" eb="1">
      <t>タネ</t>
    </rPh>
    <rPh sb="2" eb="3">
      <t>タグイ</t>
    </rPh>
    <phoneticPr fontId="9"/>
  </si>
  <si>
    <t>２等</t>
    <rPh sb="1" eb="2">
      <t>トウ</t>
    </rPh>
    <phoneticPr fontId="9"/>
  </si>
  <si>
    <t>３等</t>
    <rPh sb="1" eb="2">
      <t>トウ</t>
    </rPh>
    <phoneticPr fontId="9"/>
  </si>
  <si>
    <t>種子大豆</t>
    <rPh sb="0" eb="2">
      <t>シュシ</t>
    </rPh>
    <rPh sb="2" eb="4">
      <t>ダイズ</t>
    </rPh>
    <phoneticPr fontId="9"/>
  </si>
  <si>
    <t>県中</t>
    <rPh sb="0" eb="2">
      <t>ケンチュウ</t>
    </rPh>
    <phoneticPr fontId="9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</si>
  <si>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</si>
  <si>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(%)</t>
  </si>
  <si>
    <t>合格</t>
    <rPh sb="0" eb="2">
      <t>ゴウカク</t>
    </rPh>
    <phoneticPr fontId="9"/>
  </si>
  <si>
    <t>１等</t>
    <rPh sb="1" eb="2">
      <t>トウ</t>
    </rPh>
    <phoneticPr fontId="9"/>
  </si>
  <si>
    <t>広野町</t>
    <rPh sb="0" eb="3">
      <t>ヒロノマチ</t>
    </rPh>
    <phoneticPr fontId="9"/>
  </si>
  <si>
    <t>楢葉町</t>
    <rPh sb="0" eb="3">
      <t>ナラハマチ</t>
    </rPh>
    <phoneticPr fontId="9"/>
  </si>
  <si>
    <t>浪江町</t>
    <rPh sb="0" eb="3">
      <t>ナミエマチ</t>
    </rPh>
    <phoneticPr fontId="9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</si>
  <si>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</si>
  <si>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</si>
  <si>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</si>
  <si>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</si>
  <si>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</si>
  <si>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</si>
  <si>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安達</t>
    <rPh sb="0" eb="2">
      <t>アダチ</t>
    </rPh>
    <phoneticPr fontId="3"/>
  </si>
  <si>
    <t>二本松市</t>
    <rPh sb="0" eb="4">
      <t>ニホンマツシ</t>
    </rPh>
    <phoneticPr fontId="3"/>
  </si>
  <si>
    <t>本宮市</t>
    <rPh sb="0" eb="3">
      <t>モトミヤシ</t>
    </rPh>
    <phoneticPr fontId="3"/>
  </si>
  <si>
    <t>大玉村</t>
    <rPh sb="0" eb="3">
      <t>オオタマムラ</t>
    </rPh>
    <phoneticPr fontId="3"/>
  </si>
  <si>
    <t>県中</t>
    <rPh sb="0" eb="2">
      <t>ケンチュウ</t>
    </rPh>
    <phoneticPr fontId="3"/>
  </si>
  <si>
    <t>郡山市</t>
    <rPh sb="0" eb="3">
      <t>コオリヤマシ</t>
    </rPh>
    <phoneticPr fontId="3"/>
  </si>
  <si>
    <t>田村市</t>
    <rPh sb="0" eb="3">
      <t>タムラシ</t>
    </rPh>
    <phoneticPr fontId="3"/>
  </si>
  <si>
    <t>三春町</t>
    <rPh sb="0" eb="3">
      <t>ミハルマチ</t>
    </rPh>
    <phoneticPr fontId="3"/>
  </si>
  <si>
    <t>小野町</t>
    <rPh sb="0" eb="3">
      <t>オノマチ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</si>
  <si>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</si>
  <si>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</si>
  <si>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</si>
  <si>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</si>
  <si>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</si>
  <si>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</si>
  <si>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</si>
  <si>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</si>
  <si>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</si>
  <si>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</si>
  <si>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</si>
  <si>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</si>
  <si>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</t>
    <rPh sb="0" eb="2">
      <t>アイヅ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</si>
  <si>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</si>
  <si>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磐梯町</t>
    <rPh sb="0" eb="3">
      <t>バンダイマチ</t>
    </rPh>
    <phoneticPr fontId="3"/>
  </si>
  <si>
    <t>猪苗代町</t>
    <rPh sb="0" eb="4">
      <t>イナワシロマチ</t>
    </rPh>
    <phoneticPr fontId="3"/>
  </si>
  <si>
    <t>喜多方市</t>
    <rPh sb="0" eb="4">
      <t>キタカタシ</t>
    </rPh>
    <phoneticPr fontId="3"/>
  </si>
  <si>
    <t>北塩原村</t>
    <rPh sb="0" eb="3">
      <t>キタシオバラ</t>
    </rPh>
    <rPh sb="3" eb="4">
      <t>ムラ</t>
    </rPh>
    <phoneticPr fontId="3"/>
  </si>
  <si>
    <t>西会津町</t>
    <rPh sb="0" eb="3">
      <t>ニシアイヅ</t>
    </rPh>
    <rPh sb="3" eb="4">
      <t>マチ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</si>
  <si>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</si>
  <si>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</si>
  <si>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</si>
  <si>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下郷町</t>
    <rPh sb="0" eb="2">
      <t>シモゴウ</t>
    </rPh>
    <rPh sb="2" eb="3">
      <t>マチ</t>
    </rPh>
    <phoneticPr fontId="3"/>
  </si>
  <si>
    <t>檜枝岐村</t>
    <rPh sb="0" eb="3">
      <t>ヒノエマタ</t>
    </rPh>
    <rPh sb="3" eb="4">
      <t>ムラ</t>
    </rPh>
    <phoneticPr fontId="3"/>
  </si>
  <si>
    <t>只見町</t>
    <rPh sb="0" eb="2">
      <t>タダミ</t>
    </rPh>
    <rPh sb="2" eb="3">
      <t>マチ</t>
    </rPh>
    <phoneticPr fontId="3"/>
  </si>
  <si>
    <t>相双</t>
    <rPh sb="0" eb="2">
      <t>ソウソウ</t>
    </rPh>
    <phoneticPr fontId="3"/>
  </si>
  <si>
    <t>相馬市</t>
    <rPh sb="0" eb="3">
      <t>ソウマシ</t>
    </rPh>
    <phoneticPr fontId="3"/>
  </si>
  <si>
    <t>南相馬市</t>
    <rPh sb="0" eb="4">
      <t>ミナミソウマシ</t>
    </rPh>
    <phoneticPr fontId="3"/>
  </si>
  <si>
    <t>双葉</t>
    <rPh sb="0" eb="2">
      <t>フタバ</t>
    </rPh>
    <phoneticPr fontId="3"/>
  </si>
  <si>
    <t>広野町</t>
    <rPh sb="0" eb="3">
      <t>ヒロノマチ</t>
    </rPh>
    <phoneticPr fontId="3"/>
  </si>
  <si>
    <t>楢葉町</t>
    <rPh sb="0" eb="3">
      <t>ナラハマチ</t>
    </rPh>
    <phoneticPr fontId="3"/>
  </si>
  <si>
    <t>富岡町</t>
    <rPh sb="0" eb="3">
      <t>トミオカマチ</t>
    </rPh>
    <phoneticPr fontId="3"/>
  </si>
  <si>
    <t>川内村</t>
    <rPh sb="0" eb="3">
      <t>カワウチムラ</t>
    </rPh>
    <phoneticPr fontId="3"/>
  </si>
  <si>
    <t>大熊町</t>
    <rPh sb="0" eb="3">
      <t>オオクママチ</t>
    </rPh>
    <phoneticPr fontId="3"/>
  </si>
  <si>
    <t>双葉町</t>
    <rPh sb="0" eb="3">
      <t>フタバマチ</t>
    </rPh>
    <phoneticPr fontId="3"/>
  </si>
  <si>
    <t>浪江町</t>
    <rPh sb="0" eb="3">
      <t>ナミエマチ</t>
    </rPh>
    <phoneticPr fontId="3"/>
  </si>
  <si>
    <t>葛尾村</t>
    <rPh sb="0" eb="2">
      <t>カツラオ</t>
    </rPh>
    <rPh sb="2" eb="3">
      <t>ムラ</t>
    </rPh>
    <phoneticPr fontId="3"/>
  </si>
  <si>
    <t>いわき</t>
    <phoneticPr fontId="3"/>
  </si>
  <si>
    <t>県計</t>
    <rPh sb="0" eb="1">
      <t>ケン</t>
    </rPh>
    <rPh sb="1" eb="2">
      <t>ケイ</t>
    </rPh>
    <phoneticPr fontId="3"/>
  </si>
  <si>
    <t>中通り</t>
    <rPh sb="0" eb="2">
      <t>ナカトオリ</t>
    </rPh>
    <phoneticPr fontId="3"/>
  </si>
  <si>
    <t>会　津</t>
    <rPh sb="0" eb="1">
      <t>カイ</t>
    </rPh>
    <rPh sb="2" eb="3">
      <t>ツ</t>
    </rPh>
    <phoneticPr fontId="3"/>
  </si>
  <si>
    <t>浜通り</t>
    <rPh sb="0" eb="1">
      <t>ハマ</t>
    </rPh>
    <rPh sb="1" eb="2">
      <t>トオ</t>
    </rPh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</si>
  <si>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</si>
  <si>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</si>
  <si>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</si>
  <si>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</si>
  <si>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</si>
  <si>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</si>
  <si>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いわき</t>
    <phoneticPr fontId="3"/>
  </si>
  <si>
    <t>小計</t>
    <rPh sb="0" eb="2">
      <t>ショウケイ</t>
    </rPh>
    <phoneticPr fontId="9"/>
  </si>
  <si>
    <t>小計</t>
  </si>
  <si>
    <t>三春町</t>
    <rPh sb="0" eb="3">
      <t>ミハルマチ</t>
    </rPh>
    <phoneticPr fontId="9"/>
  </si>
  <si>
    <t>小計</t>
    <rPh sb="0" eb="1">
      <t>ショウ</t>
    </rPh>
    <rPh sb="1" eb="2">
      <t>ケイ</t>
    </rPh>
    <phoneticPr fontId="9"/>
  </si>
  <si>
    <t>会津坂下</t>
    <rPh sb="0" eb="2">
      <t>アイヅ</t>
    </rPh>
    <rPh sb="2" eb="3">
      <t>バン</t>
    </rPh>
    <rPh sb="3" eb="4">
      <t>ゲ</t>
    </rPh>
    <phoneticPr fontId="9"/>
  </si>
  <si>
    <t>富岡町</t>
    <rPh sb="0" eb="3">
      <t>トミオカマチ</t>
    </rPh>
    <phoneticPr fontId="9"/>
  </si>
  <si>
    <t>双葉町</t>
    <rPh sb="0" eb="3">
      <t>フタバマチ</t>
    </rPh>
    <phoneticPr fontId="9"/>
  </si>
  <si>
    <t>葛尾村</t>
    <rPh sb="0" eb="3">
      <t>カツラオムラ</t>
    </rPh>
    <phoneticPr fontId="9"/>
  </si>
  <si>
    <t>いわき</t>
    <phoneticPr fontId="9"/>
  </si>
  <si>
    <t>小　　計</t>
  </si>
  <si>
    <t>安達</t>
    <rPh sb="0" eb="2">
      <t>アダチ</t>
    </rPh>
    <phoneticPr fontId="1"/>
  </si>
  <si>
    <t>小計</t>
    <rPh sb="0" eb="2">
      <t>ショウケイ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</si>
  <si>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</si>
  <si>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</si>
  <si>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</si>
  <si>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須賀川市</t>
    <rPh sb="0" eb="4">
      <t>スカガワシ</t>
    </rPh>
    <phoneticPr fontId="1"/>
  </si>
  <si>
    <t>鏡石町</t>
    <rPh sb="0" eb="2">
      <t>カガミイシ</t>
    </rPh>
    <rPh sb="2" eb="3">
      <t>マチ</t>
    </rPh>
    <phoneticPr fontId="1"/>
  </si>
  <si>
    <t>天栄村</t>
    <rPh sb="0" eb="3">
      <t>テンエイムラ</t>
    </rPh>
    <phoneticPr fontId="1"/>
  </si>
  <si>
    <t>石川町</t>
    <rPh sb="0" eb="3">
      <t>イシカワマチ</t>
    </rPh>
    <phoneticPr fontId="1"/>
  </si>
  <si>
    <t>玉川村</t>
    <rPh sb="0" eb="3">
      <t>タマカワムラ</t>
    </rPh>
    <phoneticPr fontId="1"/>
  </si>
  <si>
    <t>平田村</t>
    <rPh sb="0" eb="3">
      <t>ヒラタムラ</t>
    </rPh>
    <phoneticPr fontId="1"/>
  </si>
  <si>
    <t>浅川町</t>
    <rPh sb="0" eb="3">
      <t>アサカワマチ</t>
    </rPh>
    <phoneticPr fontId="1"/>
  </si>
  <si>
    <t>古殿町</t>
    <rPh sb="0" eb="3">
      <t>フルドノマチ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</si>
  <si>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</si>
  <si>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</si>
  <si>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</si>
  <si>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</si>
  <si>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広野町</t>
    <rPh sb="0" eb="2">
      <t>ヒロノ</t>
    </rPh>
    <rPh sb="2" eb="3">
      <t>マチ</t>
    </rPh>
    <phoneticPr fontId="1"/>
  </si>
  <si>
    <t>楢葉町</t>
    <rPh sb="0" eb="3">
      <t>ナラハマチ</t>
    </rPh>
    <phoneticPr fontId="1"/>
  </si>
  <si>
    <t>富岡町</t>
    <rPh sb="0" eb="3">
      <t>トミオカマチ</t>
    </rPh>
    <phoneticPr fontId="1"/>
  </si>
  <si>
    <t>川内村</t>
    <rPh sb="0" eb="3">
      <t>カワウチムラ</t>
    </rPh>
    <phoneticPr fontId="1"/>
  </si>
  <si>
    <t>大熊町</t>
    <rPh sb="0" eb="3">
      <t>オオクママチ</t>
    </rPh>
    <phoneticPr fontId="1"/>
  </si>
  <si>
    <t>双葉町</t>
    <rPh sb="0" eb="3">
      <t>フタバマチ</t>
    </rPh>
    <phoneticPr fontId="1"/>
  </si>
  <si>
    <t>浪江町</t>
    <rPh sb="0" eb="3">
      <t>ナミエマチ</t>
    </rPh>
    <phoneticPr fontId="1"/>
  </si>
  <si>
    <t>葛尾村</t>
    <rPh sb="0" eb="3">
      <t>カツラオムラ</t>
    </rPh>
    <phoneticPr fontId="1"/>
  </si>
  <si>
    <t>いわき</t>
    <phoneticPr fontId="9"/>
  </si>
  <si>
    <t>福島市</t>
    <rPh sb="0" eb="3">
      <t>フクシマシ</t>
    </rPh>
    <phoneticPr fontId="3"/>
  </si>
  <si>
    <t>川俣町</t>
    <rPh sb="0" eb="3">
      <t>カワマタマチ</t>
    </rPh>
    <phoneticPr fontId="3"/>
  </si>
  <si>
    <t>新地町</t>
    <rPh sb="0" eb="3">
      <t>シンチマチ</t>
    </rPh>
    <phoneticPr fontId="9"/>
  </si>
  <si>
    <t>　</t>
    <phoneticPr fontId="3"/>
  </si>
  <si>
    <t>同 左 品 種 別 面 積</t>
    <phoneticPr fontId="3"/>
  </si>
  <si>
    <t>ふくいぶき</t>
    <phoneticPr fontId="3"/>
  </si>
  <si>
    <t>おおすず</t>
    <phoneticPr fontId="3"/>
  </si>
  <si>
    <t>あやこがね</t>
    <phoneticPr fontId="3"/>
  </si>
  <si>
    <t>ブロックローテーションの
実施</t>
    <phoneticPr fontId="9"/>
  </si>
  <si>
    <t>（動　力）</t>
    <phoneticPr fontId="3"/>
  </si>
  <si>
    <t>コンバイン</t>
    <phoneticPr fontId="9"/>
  </si>
  <si>
    <t>　ビーン
　クリーナ</t>
    <phoneticPr fontId="9"/>
  </si>
  <si>
    <t>　</t>
    <phoneticPr fontId="9"/>
  </si>
  <si>
    <t>(ha）</t>
    <phoneticPr fontId="3"/>
  </si>
  <si>
    <t>北塩原村</t>
    <rPh sb="0" eb="4">
      <t>キタシオバラムラ</t>
    </rPh>
    <phoneticPr fontId="3"/>
  </si>
  <si>
    <t>西会津町</t>
    <rPh sb="0" eb="4">
      <t>ニシアイヅマチ</t>
    </rPh>
    <phoneticPr fontId="3"/>
  </si>
  <si>
    <t>会津坂下町</t>
    <rPh sb="0" eb="2">
      <t>アイヅ</t>
    </rPh>
    <rPh sb="2" eb="4">
      <t>サカシタ</t>
    </rPh>
    <rPh sb="4" eb="5">
      <t>マチ</t>
    </rPh>
    <phoneticPr fontId="3"/>
  </si>
  <si>
    <t>湯川村</t>
    <rPh sb="0" eb="2">
      <t>ユガワ</t>
    </rPh>
    <rPh sb="2" eb="3">
      <t>ムラ</t>
    </rPh>
    <phoneticPr fontId="3"/>
  </si>
  <si>
    <t>柳津町</t>
    <rPh sb="0" eb="2">
      <t>ヤナイヅ</t>
    </rPh>
    <rPh sb="2" eb="3">
      <t>マチ</t>
    </rPh>
    <phoneticPr fontId="3"/>
  </si>
  <si>
    <t>三島町</t>
    <rPh sb="0" eb="2">
      <t>ミシマ</t>
    </rPh>
    <rPh sb="2" eb="3">
      <t>マチ</t>
    </rPh>
    <phoneticPr fontId="3"/>
  </si>
  <si>
    <t>金山町</t>
    <rPh sb="0" eb="3">
      <t>カナヤママチ</t>
    </rPh>
    <phoneticPr fontId="3"/>
  </si>
  <si>
    <t>昭和村</t>
    <rPh sb="0" eb="2">
      <t>ショウワ</t>
    </rPh>
    <rPh sb="2" eb="3">
      <t>ムラ</t>
    </rPh>
    <phoneticPr fontId="3"/>
  </si>
  <si>
    <t>会津美里町</t>
    <rPh sb="0" eb="2">
      <t>アイヅ</t>
    </rPh>
    <rPh sb="2" eb="4">
      <t>ミサト</t>
    </rPh>
    <rPh sb="4" eb="5">
      <t>マチ</t>
    </rPh>
    <phoneticPr fontId="3"/>
  </si>
  <si>
    <t>会津美里町</t>
    <phoneticPr fontId="9"/>
  </si>
  <si>
    <t>会津美里町</t>
    <phoneticPr fontId="1"/>
  </si>
  <si>
    <t>新地町</t>
    <rPh sb="0" eb="3">
      <t>シンチマチ</t>
    </rPh>
    <phoneticPr fontId="3"/>
  </si>
  <si>
    <t>飯舘村</t>
    <rPh sb="0" eb="3">
      <t>イイタテムラ</t>
    </rPh>
    <phoneticPr fontId="3"/>
  </si>
  <si>
    <t>飯舘村</t>
    <rPh sb="0" eb="3">
      <t>イイタテムラ</t>
    </rPh>
    <phoneticPr fontId="9"/>
  </si>
  <si>
    <t>相馬市</t>
    <rPh sb="0" eb="3">
      <t>ソウマシ</t>
    </rPh>
    <phoneticPr fontId="1"/>
  </si>
  <si>
    <t>南相馬市</t>
    <rPh sb="0" eb="4">
      <t>ミナミソウマシ</t>
    </rPh>
    <phoneticPr fontId="1"/>
  </si>
  <si>
    <t>新地町</t>
    <rPh sb="0" eb="3">
      <t>シンチマチ</t>
    </rPh>
    <phoneticPr fontId="1"/>
  </si>
  <si>
    <t>飯舘村</t>
    <rPh sb="0" eb="3">
      <t>イイタテムラ</t>
    </rPh>
    <phoneticPr fontId="1"/>
  </si>
  <si>
    <t>本宮市</t>
    <rPh sb="0" eb="3">
      <t>モトミヤシ</t>
    </rPh>
    <phoneticPr fontId="9"/>
  </si>
  <si>
    <t>須賀川市</t>
    <rPh sb="0" eb="4">
      <t>スカガワシ</t>
    </rPh>
    <phoneticPr fontId="5"/>
  </si>
  <si>
    <t>鏡石町</t>
    <rPh sb="0" eb="2">
      <t>カガミイシ</t>
    </rPh>
    <rPh sb="2" eb="3">
      <t>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</si>
  <si>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</si>
  <si>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</si>
  <si>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2">
      <t>タマカワ</t>
    </rPh>
    <rPh sb="2" eb="3">
      <t>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</si>
  <si>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</si>
  <si>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</si>
  <si>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3">
      <t>フルドノマチ</t>
    </rPh>
    <phoneticPr fontId="5"/>
  </si>
  <si>
    <t>伊達市</t>
    <rPh sb="0" eb="3">
      <t>ダテシ</t>
    </rPh>
    <phoneticPr fontId="1"/>
  </si>
  <si>
    <t>桑折町</t>
    <rPh sb="0" eb="3">
      <t>コオリマチ</t>
    </rPh>
    <phoneticPr fontId="1"/>
  </si>
  <si>
    <t>国見町</t>
    <rPh sb="0" eb="3">
      <t>クニミマチ</t>
    </rPh>
    <phoneticPr fontId="1"/>
  </si>
  <si>
    <t>いわき市</t>
    <rPh sb="3" eb="4">
      <t>シ</t>
    </rPh>
    <phoneticPr fontId="3"/>
  </si>
  <si>
    <t>いわき市</t>
    <rPh sb="3" eb="4">
      <t>シ</t>
    </rPh>
    <phoneticPr fontId="1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</si>
  <si>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9"/>
  </si>
  <si>
    <t>南会津町</t>
    <rPh sb="0" eb="3">
      <t>ミナミアイヅ</t>
    </rPh>
    <rPh sb="3" eb="4">
      <t>マチ</t>
    </rPh>
    <phoneticPr fontId="3"/>
  </si>
  <si>
    <t>檜枝岐村</t>
    <rPh sb="0" eb="3">
      <t>ヒノエマタ</t>
    </rPh>
    <rPh sb="3" eb="4">
      <t>ムラ</t>
    </rPh>
    <phoneticPr fontId="9"/>
  </si>
  <si>
    <t>只見町</t>
    <rPh sb="0" eb="2">
      <t>タダミ</t>
    </rPh>
    <rPh sb="2" eb="3">
      <t>マチ</t>
    </rPh>
    <phoneticPr fontId="9"/>
  </si>
  <si>
    <t>二本松市</t>
  </si>
  <si>
    <t>本宮市</t>
  </si>
  <si>
    <t>大玉村</t>
  </si>
  <si>
    <t>郡山市</t>
  </si>
  <si>
    <t>喜多方</t>
  </si>
  <si>
    <t>会津坂下</t>
  </si>
  <si>
    <t>下郷町</t>
  </si>
  <si>
    <t>桧枝岐村</t>
  </si>
  <si>
    <t>只見町</t>
  </si>
  <si>
    <t>南会津町</t>
  </si>
  <si>
    <t>相双</t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</si>
  <si>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9"/>
  </si>
  <si>
    <t>※　「中耕培土実施面積」の欄は、中耕のみの面積も含めて記載願います。</t>
    <rPh sb="3" eb="4">
      <t>チュウ</t>
    </rPh>
    <rPh sb="5" eb="7">
      <t>バイド</t>
    </rPh>
    <rPh sb="7" eb="9">
      <t>ジッシ</t>
    </rPh>
    <rPh sb="9" eb="11">
      <t>メンセキ</t>
    </rPh>
    <rPh sb="13" eb="14">
      <t>ラン</t>
    </rPh>
    <rPh sb="16" eb="18">
      <t>チュウコウ</t>
    </rPh>
    <rPh sb="21" eb="23">
      <t>メンセキ</t>
    </rPh>
    <rPh sb="24" eb="25">
      <t>フク</t>
    </rPh>
    <rPh sb="27" eb="30">
      <t>キサイネガ</t>
    </rPh>
    <phoneticPr fontId="9"/>
  </si>
  <si>
    <t>※　「調製」については、２種類以上の調製を行っているときは、重複して記入願います。</t>
    <rPh sb="3" eb="5">
      <t>チョウセイ</t>
    </rPh>
    <rPh sb="13" eb="15">
      <t>シュルイ</t>
    </rPh>
    <rPh sb="15" eb="17">
      <t>イジョウ</t>
    </rPh>
    <rPh sb="18" eb="20">
      <t>チョウセイ</t>
    </rPh>
    <rPh sb="21" eb="22">
      <t>オコナ</t>
    </rPh>
    <rPh sb="30" eb="32">
      <t>チョウフク</t>
    </rPh>
    <rPh sb="34" eb="36">
      <t>キニュウ</t>
    </rPh>
    <rPh sb="36" eb="37">
      <t>ネガ</t>
    </rPh>
    <phoneticPr fontId="9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</si>
  <si>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1"/>
  </si>
  <si>
    <t>※　作付面積のうち、田作について記載願います。</t>
    <rPh sb="2" eb="4">
      <t>サクツケ</t>
    </rPh>
    <rPh sb="4" eb="6">
      <t>メンセキ</t>
    </rPh>
    <rPh sb="10" eb="12">
      <t>タサク</t>
    </rPh>
    <rPh sb="16" eb="18">
      <t>キサイ</t>
    </rPh>
    <rPh sb="18" eb="19">
      <t>ネガ</t>
    </rPh>
    <phoneticPr fontId="1"/>
  </si>
  <si>
    <t>※　「営農排水対策」の内訳については、２種以上の対策を実施した場合は、重複して記載願います。</t>
    <rPh sb="3" eb="5">
      <t>エイノウ</t>
    </rPh>
    <rPh sb="5" eb="7">
      <t>ハイスイ</t>
    </rPh>
    <rPh sb="7" eb="9">
      <t>タイサク</t>
    </rPh>
    <rPh sb="11" eb="13">
      <t>ウチワケ</t>
    </rPh>
    <rPh sb="20" eb="21">
      <t>シュ</t>
    </rPh>
    <rPh sb="21" eb="23">
      <t>イジョウ</t>
    </rPh>
    <rPh sb="24" eb="26">
      <t>タイサク</t>
    </rPh>
    <rPh sb="27" eb="29">
      <t>ジッシ</t>
    </rPh>
    <rPh sb="31" eb="33">
      <t>バアイ</t>
    </rPh>
    <rPh sb="35" eb="37">
      <t>チョウフク</t>
    </rPh>
    <rPh sb="39" eb="41">
      <t>キサイ</t>
    </rPh>
    <rPh sb="41" eb="42">
      <t>ネガ</t>
    </rPh>
    <phoneticPr fontId="1"/>
  </si>
  <si>
    <t>※　数値については、小数点1位まで記入願います。</t>
    <rPh sb="2" eb="4">
      <t>スウチ</t>
    </rPh>
    <rPh sb="10" eb="13">
      <t>ショウスウテン</t>
    </rPh>
    <rPh sb="14" eb="15">
      <t>イ</t>
    </rPh>
    <rPh sb="17" eb="19">
      <t>キニュウ</t>
    </rPh>
    <rPh sb="19" eb="20">
      <t>ネガ</t>
    </rPh>
    <phoneticPr fontId="9"/>
  </si>
  <si>
    <t>※　「小畦立て栽培」の欄には、代かきハローを利用した畝立て播種栽培の面積を記入願います。</t>
    <rPh sb="3" eb="4">
      <t>ショウ</t>
    </rPh>
    <rPh sb="4" eb="5">
      <t>ケイ</t>
    </rPh>
    <rPh sb="5" eb="6">
      <t>タ</t>
    </rPh>
    <rPh sb="7" eb="9">
      <t>サイバイ</t>
    </rPh>
    <rPh sb="11" eb="12">
      <t>ラン</t>
    </rPh>
    <rPh sb="15" eb="16">
      <t>シロ</t>
    </rPh>
    <rPh sb="22" eb="24">
      <t>リヨウ</t>
    </rPh>
    <rPh sb="26" eb="27">
      <t>ウネ</t>
    </rPh>
    <rPh sb="27" eb="28">
      <t>タ</t>
    </rPh>
    <rPh sb="29" eb="31">
      <t>ハシュ</t>
    </rPh>
    <rPh sb="31" eb="33">
      <t>サイバイ</t>
    </rPh>
    <rPh sb="34" eb="36">
      <t>メンセキ</t>
    </rPh>
    <rPh sb="37" eb="39">
      <t>キニュウ</t>
    </rPh>
    <rPh sb="39" eb="40">
      <t>ネガ</t>
    </rPh>
    <phoneticPr fontId="9"/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</si>
  <si>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9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</si>
  <si>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9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</si>
  <si>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9"/>
  </si>
  <si>
    <t>※　「耕うん同時畝立て播種栽培」の欄には、アップカットロータリを利用した耕うん同時畝立て播種栽培の面積を記入願います。</t>
    <rPh sb="3" eb="4">
      <t>コウ</t>
    </rPh>
    <rPh sb="6" eb="8">
      <t>ドウジ</t>
    </rPh>
    <rPh sb="8" eb="9">
      <t>ウネ</t>
    </rPh>
    <rPh sb="9" eb="10">
      <t>タ</t>
    </rPh>
    <rPh sb="11" eb="13">
      <t>ハシュ</t>
    </rPh>
    <rPh sb="13" eb="15">
      <t>サイバイ</t>
    </rPh>
    <rPh sb="17" eb="18">
      <t>ラン</t>
    </rPh>
    <rPh sb="32" eb="34">
      <t>リヨウ</t>
    </rPh>
    <rPh sb="36" eb="37">
      <t>コウ</t>
    </rPh>
    <rPh sb="39" eb="41">
      <t>ドウジ</t>
    </rPh>
    <rPh sb="41" eb="42">
      <t>ウネ</t>
    </rPh>
    <rPh sb="42" eb="43">
      <t>タ</t>
    </rPh>
    <rPh sb="44" eb="46">
      <t>ハシュ</t>
    </rPh>
    <rPh sb="46" eb="48">
      <t>サイバイ</t>
    </rPh>
    <rPh sb="49" eb="51">
      <t>メンセキ</t>
    </rPh>
    <rPh sb="52" eb="54">
      <t>キニュウ</t>
    </rPh>
    <rPh sb="54" eb="55">
      <t>ネガ</t>
    </rPh>
    <phoneticPr fontId="9"/>
  </si>
  <si>
    <t>いわき</t>
  </si>
  <si>
    <t>相双</t>
    <rPh sb="0" eb="1">
      <t>ソウ</t>
    </rPh>
    <rPh sb="1" eb="2">
      <t>ソウ</t>
    </rPh>
    <phoneticPr fontId="11"/>
  </si>
  <si>
    <t>南会津</t>
    <rPh sb="0" eb="3">
      <t>ミナミアイヅ</t>
    </rPh>
    <phoneticPr fontId="11"/>
  </si>
  <si>
    <t>県南</t>
    <rPh sb="0" eb="2">
      <t>ケンナン</t>
    </rPh>
    <phoneticPr fontId="11"/>
  </si>
  <si>
    <t>県内団地合計</t>
    <rPh sb="0" eb="2">
      <t>ケンナイ</t>
    </rPh>
    <rPh sb="2" eb="4">
      <t>ダンチ</t>
    </rPh>
    <rPh sb="4" eb="6">
      <t>ゴウケイ</t>
    </rPh>
    <phoneticPr fontId="9"/>
  </si>
  <si>
    <t>3等</t>
    <rPh sb="1" eb="2">
      <t>トウ</t>
    </rPh>
    <phoneticPr fontId="9"/>
  </si>
  <si>
    <t>2等</t>
    <rPh sb="1" eb="2">
      <t>トウ</t>
    </rPh>
    <phoneticPr fontId="9"/>
  </si>
  <si>
    <t>1等</t>
    <rPh sb="1" eb="2">
      <t>トウ</t>
    </rPh>
    <phoneticPr fontId="9"/>
  </si>
  <si>
    <t>計</t>
    <rPh sb="0" eb="1">
      <t>ケイ</t>
    </rPh>
    <phoneticPr fontId="11"/>
  </si>
  <si>
    <t>畑作</t>
    <rPh sb="0" eb="2">
      <t>ハタサク</t>
    </rPh>
    <phoneticPr fontId="11"/>
  </si>
  <si>
    <t>田作</t>
    <rPh sb="0" eb="2">
      <t>タサク</t>
    </rPh>
    <phoneticPr fontId="11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</si>
  <si>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9"/>
  </si>
  <si>
    <t>未検査
（ｔ）</t>
    <rPh sb="0" eb="3">
      <t>ミケンサ</t>
    </rPh>
    <phoneticPr fontId="9"/>
  </si>
  <si>
    <t>農産物検査実績（ｔ）</t>
    <rPh sb="0" eb="3">
      <t>ノウサンブツ</t>
    </rPh>
    <rPh sb="3" eb="5">
      <t>ケンサ</t>
    </rPh>
    <rPh sb="5" eb="7">
      <t>ジッセキ</t>
    </rPh>
    <phoneticPr fontId="9"/>
  </si>
  <si>
    <t>作付面積(ha)</t>
    <rPh sb="0" eb="2">
      <t>サクツケ</t>
    </rPh>
    <rPh sb="2" eb="4">
      <t>メンセキ</t>
    </rPh>
    <phoneticPr fontId="11"/>
  </si>
  <si>
    <t>生産量</t>
    <rPh sb="0" eb="3">
      <t>セイサンリョウ</t>
    </rPh>
    <phoneticPr fontId="9"/>
  </si>
  <si>
    <t>団地数</t>
    <rPh sb="0" eb="2">
      <t>ダンチ</t>
    </rPh>
    <rPh sb="2" eb="3">
      <t>スウ</t>
    </rPh>
    <phoneticPr fontId="11"/>
  </si>
  <si>
    <t>※　「乾燥法別面積」の各々の合計は、「作付面積」と整合させる。なお、「作付面積」と合致しない場合は、備考欄に理由を記入する。</t>
    <rPh sb="3" eb="6">
      <t>カンソウホウ</t>
    </rPh>
    <rPh sb="6" eb="7">
      <t>ベツ</t>
    </rPh>
    <rPh sb="7" eb="9">
      <t>メンセキ</t>
    </rPh>
    <rPh sb="11" eb="13">
      <t>オノオノ</t>
    </rPh>
    <rPh sb="14" eb="16">
      <t>ゴウケイ</t>
    </rPh>
    <rPh sb="19" eb="23">
      <t>サクツケメンセキ</t>
    </rPh>
    <rPh sb="25" eb="27">
      <t>セイゴウ</t>
    </rPh>
    <rPh sb="35" eb="39">
      <t>サクツケメンセキ</t>
    </rPh>
    <rPh sb="41" eb="43">
      <t>ガッチ</t>
    </rPh>
    <rPh sb="46" eb="48">
      <t>バアイ</t>
    </rPh>
    <rPh sb="50" eb="53">
      <t>ビコウラン</t>
    </rPh>
    <rPh sb="54" eb="56">
      <t>リユウ</t>
    </rPh>
    <rPh sb="57" eb="59">
      <t>キニュウ</t>
    </rPh>
    <phoneticPr fontId="9"/>
  </si>
  <si>
    <t>　本暗きょ施工済</t>
    <rPh sb="1" eb="2">
      <t>ホン</t>
    </rPh>
    <rPh sb="2" eb="3">
      <t>アン</t>
    </rPh>
    <rPh sb="5" eb="7">
      <t>セコウ</t>
    </rPh>
    <rPh sb="7" eb="8">
      <t>ズミ</t>
    </rPh>
    <phoneticPr fontId="3"/>
  </si>
  <si>
    <t>地下水位</t>
    <rPh sb="0" eb="2">
      <t>チカ</t>
    </rPh>
    <rPh sb="2" eb="4">
      <t>スイイ</t>
    </rPh>
    <phoneticPr fontId="1"/>
  </si>
  <si>
    <t>システム</t>
    <phoneticPr fontId="1"/>
  </si>
  <si>
    <t>（FOEAS）</t>
    <phoneticPr fontId="1"/>
  </si>
  <si>
    <t>管理ビークル利用</t>
    <rPh sb="0" eb="2">
      <t>カンリ</t>
    </rPh>
    <rPh sb="6" eb="8">
      <t>リヨウ</t>
    </rPh>
    <phoneticPr fontId="9"/>
  </si>
  <si>
    <t>(ha)</t>
    <phoneticPr fontId="9"/>
  </si>
  <si>
    <t>(ha)</t>
    <phoneticPr fontId="9"/>
  </si>
  <si>
    <t>かん水実施面積</t>
    <rPh sb="2" eb="3">
      <t>スイ</t>
    </rPh>
    <rPh sb="3" eb="5">
      <t>ジッシ</t>
    </rPh>
    <rPh sb="5" eb="7">
      <t>メンセキ</t>
    </rPh>
    <phoneticPr fontId="9"/>
  </si>
  <si>
    <t>　ビーン
　ハーベスタ</t>
    <phoneticPr fontId="9"/>
  </si>
  <si>
    <t>　開花期</t>
    <rPh sb="1" eb="4">
      <t>カイカキ</t>
    </rPh>
    <phoneticPr fontId="9"/>
  </si>
  <si>
    <t>あやこがね</t>
    <phoneticPr fontId="9"/>
  </si>
  <si>
    <t>おおすず</t>
    <phoneticPr fontId="9"/>
  </si>
  <si>
    <t>スズユタカ</t>
    <phoneticPr fontId="9"/>
  </si>
  <si>
    <t>タチナガハ</t>
    <phoneticPr fontId="9"/>
  </si>
  <si>
    <t>ふくいぶき</t>
    <phoneticPr fontId="9"/>
  </si>
  <si>
    <t>コスズ</t>
    <phoneticPr fontId="9"/>
  </si>
  <si>
    <t>すずほのか</t>
    <phoneticPr fontId="9"/>
  </si>
  <si>
    <t>品　種</t>
    <rPh sb="0" eb="1">
      <t>ヒン</t>
    </rPh>
    <rPh sb="2" eb="3">
      <t>タネ</t>
    </rPh>
    <phoneticPr fontId="9"/>
  </si>
  <si>
    <t>計</t>
    <rPh sb="0" eb="1">
      <t>ケイ</t>
    </rPh>
    <phoneticPr fontId="9"/>
  </si>
  <si>
    <t>大　粒</t>
    <rPh sb="0" eb="1">
      <t>ダイ</t>
    </rPh>
    <rPh sb="2" eb="3">
      <t>ツブ</t>
    </rPh>
    <phoneticPr fontId="9"/>
  </si>
  <si>
    <t>中　粒</t>
    <rPh sb="0" eb="1">
      <t>ナカ</t>
    </rPh>
    <rPh sb="2" eb="3">
      <t>ツブ</t>
    </rPh>
    <phoneticPr fontId="9"/>
  </si>
  <si>
    <t>小　粒</t>
    <rPh sb="0" eb="1">
      <t>コ</t>
    </rPh>
    <rPh sb="2" eb="3">
      <t>ツブ</t>
    </rPh>
    <phoneticPr fontId="9"/>
  </si>
  <si>
    <t>（１）県計</t>
    <rPh sb="3" eb="5">
      <t>ケンケイ</t>
    </rPh>
    <phoneticPr fontId="9"/>
  </si>
  <si>
    <t>（２）品種別検査数量</t>
    <rPh sb="3" eb="6">
      <t>ヒンシュベツ</t>
    </rPh>
    <rPh sb="6" eb="8">
      <t>ケンサ</t>
    </rPh>
    <rPh sb="8" eb="10">
      <t>スウリョウ</t>
    </rPh>
    <phoneticPr fontId="9"/>
  </si>
  <si>
    <t xml:space="preserve">
29年産
作付
面積</t>
    <rPh sb="3" eb="5">
      <t>ネンサン</t>
    </rPh>
    <rPh sb="6" eb="8">
      <t>サクツケ</t>
    </rPh>
    <rPh sb="9" eb="11">
      <t>メンセキ</t>
    </rPh>
    <phoneticPr fontId="3"/>
  </si>
  <si>
    <t xml:space="preserve">
29年産
作付
面積</t>
    <rPh sb="3" eb="4">
      <t>ネン</t>
    </rPh>
    <rPh sb="4" eb="5">
      <t>サン</t>
    </rPh>
    <rPh sb="6" eb="8">
      <t>サクツケ</t>
    </rPh>
    <rPh sb="9" eb="11">
      <t>メンセキ</t>
    </rPh>
    <phoneticPr fontId="9"/>
  </si>
  <si>
    <t>５　平成２９年産大豆の生産団地化の状況</t>
    <rPh sb="2" eb="4">
      <t>ヘイセイ</t>
    </rPh>
    <rPh sb="6" eb="8">
      <t>ネンサン</t>
    </rPh>
    <rPh sb="8" eb="10">
      <t>ダイズ</t>
    </rPh>
    <rPh sb="11" eb="13">
      <t>セイサン</t>
    </rPh>
    <rPh sb="13" eb="15">
      <t>ダンチ</t>
    </rPh>
    <rPh sb="15" eb="16">
      <t>カ</t>
    </rPh>
    <rPh sb="17" eb="19">
      <t>ジョウキョウ</t>
    </rPh>
    <phoneticPr fontId="11"/>
  </si>
  <si>
    <t>２９年新規の
取組</t>
    <rPh sb="2" eb="3">
      <t>ネン</t>
    </rPh>
    <rPh sb="3" eb="5">
      <t>シンキ</t>
    </rPh>
    <rPh sb="7" eb="9">
      <t>トリクミ</t>
    </rPh>
    <phoneticPr fontId="11"/>
  </si>
  <si>
    <t>平成２９年産</t>
    <rPh sb="0" eb="2">
      <t>ヘイセイ</t>
    </rPh>
    <rPh sb="4" eb="5">
      <t>ネン</t>
    </rPh>
    <rPh sb="5" eb="6">
      <t>サン</t>
    </rPh>
    <phoneticPr fontId="11"/>
  </si>
  <si>
    <t>２９年度
処理実績</t>
    <rPh sb="2" eb="4">
      <t>ネンド</t>
    </rPh>
    <rPh sb="5" eb="7">
      <t>ショリ</t>
    </rPh>
    <rPh sb="7" eb="9">
      <t>ジッセキ</t>
    </rPh>
    <phoneticPr fontId="9"/>
  </si>
  <si>
    <t>平成２９年実績</t>
    <phoneticPr fontId="9"/>
  </si>
  <si>
    <t>平成３０年見込</t>
    <phoneticPr fontId="9"/>
  </si>
  <si>
    <t>平成２９年実績</t>
    <phoneticPr fontId="9"/>
  </si>
  <si>
    <t>里のほほえみ</t>
    <rPh sb="0" eb="1">
      <t>サト</t>
    </rPh>
    <phoneticPr fontId="3"/>
  </si>
  <si>
    <t>田作</t>
    <rPh sb="0" eb="1">
      <t>タ</t>
    </rPh>
    <rPh sb="1" eb="2">
      <t>サク</t>
    </rPh>
    <phoneticPr fontId="9"/>
  </si>
  <si>
    <t>畑作</t>
    <rPh sb="0" eb="2">
      <t>ハタサク</t>
    </rPh>
    <phoneticPr fontId="9"/>
  </si>
  <si>
    <t>連作</t>
    <rPh sb="0" eb="2">
      <t>レンサク</t>
    </rPh>
    <phoneticPr fontId="9"/>
  </si>
  <si>
    <t>単作</t>
    <rPh sb="0" eb="2">
      <t>タンサク</t>
    </rPh>
    <phoneticPr fontId="9"/>
  </si>
  <si>
    <t>２９年産
作付面積</t>
    <rPh sb="2" eb="4">
      <t>ネンサン</t>
    </rPh>
    <rPh sb="5" eb="7">
      <t>サクツケ</t>
    </rPh>
    <rPh sb="7" eb="9">
      <t>メンセキ</t>
    </rPh>
    <phoneticPr fontId="9"/>
  </si>
  <si>
    <t>田作
合計</t>
    <rPh sb="0" eb="2">
      <t>タサク</t>
    </rPh>
    <rPh sb="3" eb="5">
      <t>ゴウケイ</t>
    </rPh>
    <phoneticPr fontId="9"/>
  </si>
  <si>
    <t>畑作
合計</t>
    <rPh sb="0" eb="2">
      <t>ハタサク</t>
    </rPh>
    <rPh sb="3" eb="5">
      <t>ゴウケイ</t>
    </rPh>
    <phoneticPr fontId="9"/>
  </si>
  <si>
    <t>２年
３作</t>
    <rPh sb="1" eb="2">
      <t>ネン</t>
    </rPh>
    <rPh sb="4" eb="5">
      <t>サク</t>
    </rPh>
    <phoneticPr fontId="9"/>
  </si>
  <si>
    <t>１年
２作</t>
    <rPh sb="1" eb="2">
      <t>ネン</t>
    </rPh>
    <rPh sb="4" eb="5">
      <t>サク</t>
    </rPh>
    <phoneticPr fontId="9"/>
  </si>
  <si>
    <t>（１）栽培管理状況</t>
    <rPh sb="3" eb="5">
      <t>サイバイ</t>
    </rPh>
    <rPh sb="5" eb="7">
      <t>カンリ</t>
    </rPh>
    <rPh sb="7" eb="9">
      <t>ジョウキョウ</t>
    </rPh>
    <phoneticPr fontId="9"/>
  </si>
  <si>
    <t>（２）輪作体系別面積</t>
    <rPh sb="3" eb="5">
      <t>リンサク</t>
    </rPh>
    <rPh sb="5" eb="7">
      <t>タイケイ</t>
    </rPh>
    <rPh sb="7" eb="8">
      <t>ベツ</t>
    </rPh>
    <rPh sb="8" eb="10">
      <t>メンセキ</t>
    </rPh>
    <phoneticPr fontId="9"/>
  </si>
  <si>
    <t>タチナガハ、里のほほえみ</t>
    <rPh sb="6" eb="7">
      <t>サト</t>
    </rPh>
    <phoneticPr fontId="9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</si>
  <si>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9"/>
  </si>
  <si>
    <t>色彩選別機</t>
    <rPh sb="0" eb="2">
      <t>シキサイ</t>
    </rPh>
    <rPh sb="2" eb="5">
      <t>センベツキ</t>
    </rPh>
    <phoneticPr fontId="9"/>
  </si>
  <si>
    <t>ビーンクリーナー（乾式）</t>
    <rPh sb="9" eb="11">
      <t>カンシキ</t>
    </rPh>
    <phoneticPr fontId="9"/>
  </si>
  <si>
    <t>縦型循環式乾燥機</t>
    <rPh sb="0" eb="2">
      <t>タテガタ</t>
    </rPh>
    <rPh sb="2" eb="5">
      <t>ジュンカンシキ</t>
    </rPh>
    <rPh sb="5" eb="8">
      <t>カンソウキ</t>
    </rPh>
    <phoneticPr fontId="9"/>
  </si>
  <si>
    <t>ドライデポ型乾燥機</t>
    <rPh sb="5" eb="6">
      <t>ガタ</t>
    </rPh>
    <rPh sb="6" eb="9">
      <t>カンソウキ</t>
    </rPh>
    <phoneticPr fontId="9"/>
  </si>
  <si>
    <t>粒径選別機</t>
    <rPh sb="0" eb="2">
      <t>リュウケイ</t>
    </rPh>
    <rPh sb="2" eb="5">
      <t>センベツキ</t>
    </rPh>
    <phoneticPr fontId="9"/>
  </si>
  <si>
    <t>乾燥機</t>
    <rPh sb="0" eb="3">
      <t>カンソウキ</t>
    </rPh>
    <phoneticPr fontId="9"/>
  </si>
  <si>
    <t>循環型乾燥機</t>
    <rPh sb="0" eb="3">
      <t>ジュンカンガタ</t>
    </rPh>
    <rPh sb="3" eb="6">
      <t>カンソウキ</t>
    </rPh>
    <phoneticPr fontId="9"/>
  </si>
  <si>
    <t>ビーンクリーナー（湿式）</t>
    <rPh sb="9" eb="11">
      <t>シッシキ</t>
    </rPh>
    <phoneticPr fontId="9"/>
  </si>
  <si>
    <t>傾斜選別機</t>
    <rPh sb="0" eb="2">
      <t>ケイシャ</t>
    </rPh>
    <rPh sb="2" eb="5">
      <t>センベツキ</t>
    </rPh>
    <phoneticPr fontId="9"/>
  </si>
  <si>
    <t>主要な導入品種</t>
    <rPh sb="0" eb="2">
      <t>シュヨウ</t>
    </rPh>
    <rPh sb="3" eb="5">
      <t>ドウニュウ</t>
    </rPh>
    <rPh sb="5" eb="7">
      <t>ヒンシュ</t>
    </rPh>
    <phoneticPr fontId="11"/>
  </si>
  <si>
    <t>伊達市、国見町にて調製実施</t>
    <rPh sb="0" eb="3">
      <t>ダテシ</t>
    </rPh>
    <rPh sb="4" eb="7">
      <t>クニミマチ</t>
    </rPh>
    <rPh sb="9" eb="11">
      <t>チョウセイ</t>
    </rPh>
    <rPh sb="11" eb="13">
      <t>ジッシ</t>
    </rPh>
    <phoneticPr fontId="9"/>
  </si>
  <si>
    <t>普通+特定
加工合計</t>
    <phoneticPr fontId="9"/>
  </si>
  <si>
    <r>
      <t>普通大豆計</t>
    </r>
    <r>
      <rPr>
        <sz val="14"/>
        <rFont val="ＭＳ 明朝"/>
        <family val="1"/>
        <charset val="128"/>
      </rPr>
      <t xml:space="preserve">
(t)</t>
    </r>
    <rPh sb="0" eb="2">
      <t>フツウ</t>
    </rPh>
    <rPh sb="2" eb="4">
      <t>ダイズ</t>
    </rPh>
    <rPh sb="4" eb="5">
      <t>ケイ</t>
    </rPh>
    <phoneticPr fontId="9"/>
  </si>
  <si>
    <t>(t)</t>
    <phoneticPr fontId="9"/>
  </si>
  <si>
    <t>(%)</t>
    <phoneticPr fontId="9"/>
  </si>
  <si>
    <t>里のほほえみ</t>
    <rPh sb="0" eb="1">
      <t>サト</t>
    </rPh>
    <phoneticPr fontId="9"/>
  </si>
  <si>
    <t>３　大豆の検査結果（３０年３月末現在）</t>
    <rPh sb="2" eb="4">
      <t>ダイズ</t>
    </rPh>
    <rPh sb="5" eb="7">
      <t>ケンサ</t>
    </rPh>
    <rPh sb="7" eb="9">
      <t>ケッカ</t>
    </rPh>
    <rPh sb="12" eb="13">
      <t>ネン</t>
    </rPh>
    <rPh sb="14" eb="15">
      <t>ガツ</t>
    </rPh>
    <rPh sb="15" eb="16">
      <t>マツ</t>
    </rPh>
    <rPh sb="16" eb="18">
      <t>ゲンザイ</t>
    </rPh>
    <phoneticPr fontId="9"/>
  </si>
  <si>
    <t>平成２９年実績</t>
    <phoneticPr fontId="9"/>
  </si>
  <si>
    <t>平成３０年見込</t>
    <phoneticPr fontId="9"/>
  </si>
  <si>
    <t>平成２９年実績</t>
    <phoneticPr fontId="9"/>
  </si>
  <si>
    <t>平成３０年見込</t>
    <phoneticPr fontId="9"/>
  </si>
  <si>
    <t>平成２９年実績</t>
    <phoneticPr fontId="9"/>
  </si>
  <si>
    <t>平成３０年見込</t>
    <phoneticPr fontId="9"/>
  </si>
  <si>
    <t>平成２９年実績</t>
    <phoneticPr fontId="9"/>
  </si>
  <si>
    <t>平成３０年見込</t>
    <phoneticPr fontId="9"/>
  </si>
  <si>
    <t>いわき</t>
    <phoneticPr fontId="3"/>
  </si>
  <si>
    <t>いわき</t>
    <phoneticPr fontId="9"/>
  </si>
  <si>
    <t>平成２９年実績</t>
    <phoneticPr fontId="9"/>
  </si>
  <si>
    <t>平成３０年見込</t>
    <phoneticPr fontId="9"/>
  </si>
  <si>
    <t>クリーナ・選別は委託</t>
    <rPh sb="5" eb="7">
      <t>センベツ</t>
    </rPh>
    <rPh sb="8" eb="10">
      <t>イタク</t>
    </rPh>
    <phoneticPr fontId="9"/>
  </si>
  <si>
    <t>選別は委託</t>
    <rPh sb="0" eb="2">
      <t>センベツ</t>
    </rPh>
    <rPh sb="3" eb="5">
      <t>イタク</t>
    </rPh>
    <phoneticPr fontId="9"/>
  </si>
  <si>
    <t>委託による</t>
    <rPh sb="0" eb="2">
      <t>イタク</t>
    </rPh>
    <phoneticPr fontId="9"/>
  </si>
  <si>
    <t>手刈りがあり、収穫法別面積は不整合</t>
    <rPh sb="0" eb="1">
      <t>テ</t>
    </rPh>
    <rPh sb="1" eb="2">
      <t>ガ</t>
    </rPh>
    <rPh sb="7" eb="9">
      <t>シュウカク</t>
    </rPh>
    <rPh sb="9" eb="10">
      <t>ホウ</t>
    </rPh>
    <rPh sb="10" eb="11">
      <t>ベツ</t>
    </rPh>
    <rPh sb="11" eb="13">
      <t>メンセキ</t>
    </rPh>
    <rPh sb="14" eb="17">
      <t>フセイゴウ</t>
    </rPh>
    <phoneticPr fontId="9"/>
  </si>
  <si>
    <t>調整機械については委託</t>
    <rPh sb="0" eb="2">
      <t>チョウセイ</t>
    </rPh>
    <rPh sb="2" eb="4">
      <t>キカイ</t>
    </rPh>
    <rPh sb="9" eb="11">
      <t>イタク</t>
    </rPh>
    <phoneticPr fontId="9"/>
  </si>
  <si>
    <t>手刈りがあり不整合</t>
    <rPh sb="0" eb="1">
      <t>テ</t>
    </rPh>
    <rPh sb="1" eb="2">
      <t>ガ</t>
    </rPh>
    <rPh sb="6" eb="9">
      <t>フセイゴウ</t>
    </rPh>
    <phoneticPr fontId="9"/>
  </si>
  <si>
    <t>選別は委託、手刈りがあり不整合</t>
    <rPh sb="0" eb="2">
      <t>センベツ</t>
    </rPh>
    <rPh sb="3" eb="5">
      <t>イタク</t>
    </rPh>
    <rPh sb="6" eb="7">
      <t>テ</t>
    </rPh>
    <rPh sb="7" eb="8">
      <t>ガ</t>
    </rPh>
    <rPh sb="12" eb="15">
      <t>フセイゴウ</t>
    </rPh>
    <phoneticPr fontId="9"/>
  </si>
  <si>
    <t>南会津町生産者に委託</t>
    <rPh sb="0" eb="1">
      <t>ミナミ</t>
    </rPh>
    <rPh sb="1" eb="3">
      <t>アイヅ</t>
    </rPh>
    <rPh sb="3" eb="4">
      <t>マチ</t>
    </rPh>
    <rPh sb="4" eb="7">
      <t>セイサンシャ</t>
    </rPh>
    <rPh sb="8" eb="10">
      <t>イタク</t>
    </rPh>
    <phoneticPr fontId="9"/>
  </si>
  <si>
    <t>＊</t>
  </si>
  <si>
    <t>＊</t>
    <phoneticPr fontId="3"/>
  </si>
  <si>
    <t>＊</t>
    <phoneticPr fontId="9"/>
  </si>
  <si>
    <t>２回以上実施面積</t>
    <rPh sb="1" eb="2">
      <t>カイ</t>
    </rPh>
    <rPh sb="2" eb="4">
      <t>イジョウ</t>
    </rPh>
    <rPh sb="4" eb="6">
      <t>ジッシ</t>
    </rPh>
    <rPh sb="6" eb="8">
      <t>メンセキ</t>
    </rPh>
    <phoneticPr fontId="9"/>
  </si>
  <si>
    <t>＊</t>
    <phoneticPr fontId="9"/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</si>
  <si>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9"/>
  </si>
  <si>
    <t>タチナガハ</t>
    <phoneticPr fontId="9"/>
  </si>
  <si>
    <t>在来青豆、タチナガハ等</t>
    <rPh sb="0" eb="2">
      <t>ザイライ</t>
    </rPh>
    <rPh sb="2" eb="3">
      <t>アオ</t>
    </rPh>
    <rPh sb="3" eb="4">
      <t>マメ</t>
    </rPh>
    <rPh sb="10" eb="11">
      <t>トウ</t>
    </rPh>
    <phoneticPr fontId="9"/>
  </si>
  <si>
    <t>あやこがね、タチナガハ等</t>
    <rPh sb="11" eb="12">
      <t>トウ</t>
    </rPh>
    <phoneticPr fontId="9"/>
  </si>
  <si>
    <t>タチナガハ、ふくいぶき等</t>
    <rPh sb="11" eb="12">
      <t>トウ</t>
    </rPh>
    <phoneticPr fontId="9"/>
  </si>
  <si>
    <t>－</t>
    <phoneticPr fontId="11"/>
  </si>
  <si>
    <t>（ｔ）</t>
    <phoneticPr fontId="9"/>
  </si>
  <si>
    <t>農林
事務所</t>
    <rPh sb="0" eb="2">
      <t>ノウリン</t>
    </rPh>
    <rPh sb="3" eb="6">
      <t>ジムショ</t>
    </rPh>
    <phoneticPr fontId="11"/>
  </si>
  <si>
    <t>ビーンクリーナー</t>
    <phoneticPr fontId="9"/>
  </si>
  <si>
    <t>汎用遠赤外線乾燥機</t>
    <rPh sb="3" eb="6">
      <t>セキガイセン</t>
    </rPh>
    <phoneticPr fontId="9"/>
  </si>
  <si>
    <t>静置式乾燥機</t>
    <rPh sb="0" eb="1">
      <t>セイ</t>
    </rPh>
    <rPh sb="1" eb="2">
      <t>チ</t>
    </rPh>
    <rPh sb="2" eb="3">
      <t>シキ</t>
    </rPh>
    <rPh sb="3" eb="6">
      <t>カンソウキ</t>
    </rPh>
    <phoneticPr fontId="9"/>
  </si>
  <si>
    <t>石抜機</t>
    <rPh sb="0" eb="1">
      <t>イシ</t>
    </rPh>
    <rPh sb="1" eb="2">
      <t>ヌ</t>
    </rPh>
    <rPh sb="2" eb="3">
      <t>キ</t>
    </rPh>
    <phoneticPr fontId="9"/>
  </si>
  <si>
    <t>風力選別機</t>
    <rPh sb="0" eb="2">
      <t>フウリョク</t>
    </rPh>
    <rPh sb="2" eb="4">
      <t>センベツ</t>
    </rPh>
    <rPh sb="4" eb="5">
      <t>キ</t>
    </rPh>
    <phoneticPr fontId="9"/>
  </si>
  <si>
    <t>粗選機</t>
    <rPh sb="0" eb="2">
      <t>ソセン</t>
    </rPh>
    <rPh sb="2" eb="3">
      <t>キ</t>
    </rPh>
    <phoneticPr fontId="9"/>
  </si>
  <si>
    <t>形状選別機（ベルト選別機）</t>
    <rPh sb="0" eb="2">
      <t>ケイジョウ</t>
    </rPh>
    <rPh sb="2" eb="5">
      <t>センベツキ</t>
    </rPh>
    <rPh sb="9" eb="12">
      <t>センベツキ</t>
    </rPh>
    <phoneticPr fontId="9"/>
  </si>
  <si>
    <t>選別機</t>
    <rPh sb="0" eb="3">
      <t>センベツキ</t>
    </rPh>
    <phoneticPr fontId="9"/>
  </si>
  <si>
    <t>会　津</t>
  </si>
  <si>
    <t>県南</t>
    <rPh sb="0" eb="1">
      <t>ケン</t>
    </rPh>
    <rPh sb="1" eb="2">
      <t>ミナミ</t>
    </rPh>
    <phoneticPr fontId="9"/>
  </si>
  <si>
    <t>縦型循環型遠赤外線乾燥機</t>
    <rPh sb="0" eb="2">
      <t>タテガタ</t>
    </rPh>
    <rPh sb="2" eb="4">
      <t>ジュンカン</t>
    </rPh>
    <rPh sb="4" eb="5">
      <t>ガタ</t>
    </rPh>
    <rPh sb="5" eb="9">
      <t>エンセキガイセン</t>
    </rPh>
    <rPh sb="9" eb="12">
      <t>カンソウキ</t>
    </rPh>
    <phoneticPr fontId="9"/>
  </si>
  <si>
    <t>いわき</t>
    <phoneticPr fontId="9"/>
  </si>
  <si>
    <t>ビーンクリーナー</t>
    <phoneticPr fontId="9"/>
  </si>
  <si>
    <t>汎用遠赤外線乾燥機</t>
    <rPh sb="0" eb="2">
      <t>ハンヨウ</t>
    </rPh>
    <rPh sb="2" eb="6">
      <t>エンセキガイセン</t>
    </rPh>
    <rPh sb="6" eb="9">
      <t>カンソウキ</t>
    </rPh>
    <phoneticPr fontId="9"/>
  </si>
  <si>
    <t>平型静置式乾燥機</t>
    <rPh sb="0" eb="1">
      <t>タイラ</t>
    </rPh>
    <rPh sb="1" eb="2">
      <t>ガタ</t>
    </rPh>
    <rPh sb="2" eb="5">
      <t>セイチシキ</t>
    </rPh>
    <rPh sb="5" eb="8">
      <t>カンソウキ</t>
    </rPh>
    <phoneticPr fontId="9"/>
  </si>
  <si>
    <t>平型静置式乾燥機</t>
    <rPh sb="0" eb="2">
      <t>ヒラガタ</t>
    </rPh>
    <rPh sb="2" eb="5">
      <t>セイチシキ</t>
    </rPh>
    <rPh sb="5" eb="8">
      <t>カンソウキ</t>
    </rPh>
    <phoneticPr fontId="9"/>
  </si>
  <si>
    <t>平型乾燥機</t>
    <rPh sb="0" eb="2">
      <t>ヒラガタ</t>
    </rPh>
    <rPh sb="2" eb="5">
      <t>カンソウキ</t>
    </rPh>
    <phoneticPr fontId="9"/>
  </si>
  <si>
    <t>ビーンクリーナー</t>
    <phoneticPr fontId="9"/>
  </si>
  <si>
    <t>静置式乾燥機</t>
    <rPh sb="0" eb="3">
      <t>セイチシキ</t>
    </rPh>
    <rPh sb="3" eb="6">
      <t>カンソウキ</t>
    </rPh>
    <phoneticPr fontId="9"/>
  </si>
  <si>
    <t>（ｔ）</t>
    <phoneticPr fontId="9"/>
  </si>
  <si>
    <t>※　ラウンドの関係で計と内訳が合わない場合があります。</t>
    <rPh sb="7" eb="9">
      <t>カンケイ</t>
    </rPh>
    <rPh sb="10" eb="11">
      <t>ケイ</t>
    </rPh>
    <rPh sb="12" eb="14">
      <t>ウチワケ</t>
    </rPh>
    <rPh sb="15" eb="16">
      <t>ア</t>
    </rPh>
    <rPh sb="19" eb="21">
      <t>バアイ</t>
    </rPh>
    <phoneticPr fontId="3"/>
  </si>
  <si>
    <t>＊</t>
    <phoneticPr fontId="9"/>
  </si>
  <si>
    <t>Ⅱ　大豆の部</t>
    <rPh sb="2" eb="4">
      <t>ダイズ</t>
    </rPh>
    <rPh sb="5" eb="6">
      <t>ブ</t>
    </rPh>
    <phoneticPr fontId="11"/>
  </si>
  <si>
    <t>＊</t>
    <phoneticPr fontId="3"/>
  </si>
  <si>
    <t>生産組織等数</t>
    <rPh sb="0" eb="2">
      <t>セイサン</t>
    </rPh>
    <rPh sb="2" eb="5">
      <t>ソシキナド</t>
    </rPh>
    <rPh sb="5" eb="6">
      <t>スウ</t>
    </rPh>
    <phoneticPr fontId="9"/>
  </si>
  <si>
    <t>加工者数</t>
    <rPh sb="0" eb="2">
      <t>カコウ</t>
    </rPh>
    <rPh sb="2" eb="3">
      <t>シャ</t>
    </rPh>
    <rPh sb="3" eb="4">
      <t>スウ</t>
    </rPh>
    <phoneticPr fontId="9"/>
  </si>
  <si>
    <t>利用量(ｔ)</t>
    <rPh sb="0" eb="2">
      <t>リヨウ</t>
    </rPh>
    <rPh sb="2" eb="3">
      <t>リョウ</t>
    </rPh>
    <phoneticPr fontId="9"/>
  </si>
  <si>
    <t>会津</t>
    <rPh sb="0" eb="2">
      <t>アイズ</t>
    </rPh>
    <phoneticPr fontId="9"/>
  </si>
  <si>
    <t>南会津</t>
    <rPh sb="0" eb="1">
      <t>ミナミ</t>
    </rPh>
    <rPh sb="1" eb="3">
      <t>アイズ</t>
    </rPh>
    <phoneticPr fontId="9"/>
  </si>
  <si>
    <t>(ｔ)</t>
    <phoneticPr fontId="9"/>
  </si>
  <si>
    <t>-</t>
    <phoneticPr fontId="9"/>
  </si>
  <si>
    <t>-</t>
    <phoneticPr fontId="9"/>
  </si>
  <si>
    <t>(0.5)</t>
  </si>
  <si>
    <t>(0.6)</t>
  </si>
  <si>
    <t>平成２８年産大豆の利用量及び主な用途</t>
    <rPh sb="0" eb="2">
      <t>ヘイセイ</t>
    </rPh>
    <rPh sb="4" eb="6">
      <t>ネンサン</t>
    </rPh>
    <rPh sb="6" eb="8">
      <t>ダイズ</t>
    </rPh>
    <rPh sb="9" eb="11">
      <t>リヨウ</t>
    </rPh>
    <rPh sb="11" eb="12">
      <t>リョウ</t>
    </rPh>
    <rPh sb="12" eb="13">
      <t>オヨ</t>
    </rPh>
    <rPh sb="14" eb="15">
      <t>オモ</t>
    </rPh>
    <rPh sb="16" eb="18">
      <t>ヨウト</t>
    </rPh>
    <phoneticPr fontId="9"/>
  </si>
  <si>
    <t>平成29年産利用
見込み量</t>
    <rPh sb="0" eb="2">
      <t>ヘイセイ</t>
    </rPh>
    <rPh sb="4" eb="6">
      <t>ネンサン</t>
    </rPh>
    <rPh sb="6" eb="8">
      <t>リヨウ</t>
    </rPh>
    <rPh sb="9" eb="11">
      <t>ミコ</t>
    </rPh>
    <rPh sb="12" eb="13">
      <t>リョウ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</si>
</sst>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_);[Red]\(0\)"/>
    <numFmt numFmtId="178" formatCode="0.0_);[Red]\(0.0\)"/>
    <numFmt numFmtId="179" formatCode="0.0_ "/>
    <numFmt numFmtId="180" formatCode="#,##0_);[Red]\(#,##0\)"/>
    <numFmt numFmtId="181" formatCode="0;0;"/>
    <numFmt numFmtId="182" formatCode="#,##0_ "/>
    <numFmt numFmtId="183" formatCode="#,##0_ ;[Red]\-#,##0\ "/>
    <numFmt numFmtId="184" formatCode="#,##0.0_ "/>
    <numFmt numFmtId="185" formatCode="#,##0.0_);[Red]\(#,##0.0\)"/>
    <numFmt numFmtId="186" formatCode="0_ "/>
    <numFmt numFmtId="187" formatCode="&quot;(&quot;#.###&quot;)&quot;"/>
  </numFmts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5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180" fontId="2" fillId="0" borderId="13" xfId="1" applyNumberFormat="1" applyFont="1" applyFill="1" applyBorder="1" applyAlignment="1" applyProtection="1">
      <alignment vertical="center" shrinkToFit="1"/>
    </xf>
    <xf numFmtId="180" fontId="2" fillId="0" borderId="17" xfId="1" applyNumberFormat="1" applyFont="1" applyFill="1" applyBorder="1" applyAlignment="1" applyProtection="1">
      <alignment vertical="center" shrinkToFit="1"/>
    </xf>
    <xf numFmtId="180" fontId="2" fillId="0" borderId="21" xfId="1" applyNumberFormat="1" applyFont="1" applyFill="1" applyBorder="1" applyAlignment="1" applyProtection="1">
      <alignment vertical="center" shrinkToFit="1"/>
    </xf>
    <xf numFmtId="180" fontId="2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180" fontId="2" fillId="0" borderId="37" xfId="0" applyNumberFormat="1" applyFont="1" applyBorder="1" applyAlignment="1">
      <alignment vertical="center" shrinkToFit="1"/>
    </xf>
    <xf numFmtId="180" fontId="2" fillId="0" borderId="39" xfId="0" applyNumberFormat="1" applyFont="1" applyFill="1" applyBorder="1" applyAlignment="1">
      <alignment vertical="center" shrinkToFit="1"/>
    </xf>
    <xf numFmtId="180" fontId="2" fillId="0" borderId="40" xfId="0" applyNumberFormat="1" applyFont="1" applyFill="1" applyBorder="1" applyAlignment="1">
      <alignment vertical="center" shrinkToFit="1"/>
    </xf>
    <xf numFmtId="180" fontId="2" fillId="0" borderId="41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181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1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1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shrinkToFit="1"/>
    </xf>
    <xf numFmtId="180" fontId="2" fillId="0" borderId="44" xfId="1" applyNumberFormat="1" applyFont="1" applyBorder="1" applyAlignment="1" applyProtection="1">
      <alignment vertical="center" shrinkToFit="1"/>
    </xf>
    <xf numFmtId="180" fontId="2" fillId="0" borderId="45" xfId="1" applyNumberFormat="1" applyFont="1" applyBorder="1" applyAlignment="1" applyProtection="1">
      <alignment vertical="center" shrinkToFit="1"/>
    </xf>
    <xf numFmtId="180" fontId="2" fillId="0" borderId="3" xfId="1" applyNumberFormat="1" applyFont="1" applyBorder="1" applyAlignment="1" applyProtection="1">
      <alignment vertical="center" shrinkToFit="1"/>
    </xf>
    <xf numFmtId="0" fontId="0" fillId="0" borderId="11" xfId="0" applyFill="1" applyBorder="1" applyAlignment="1">
      <alignment horizontal="center" vertical="center" shrinkToFi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 shrinkToFit="1"/>
    </xf>
    <xf numFmtId="0" fontId="7" fillId="0" borderId="46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7" fillId="0" borderId="46" xfId="0" applyFont="1" applyBorder="1" applyAlignment="1" applyProtection="1">
      <alignment horizontal="left" vertical="center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47" xfId="0" applyFont="1" applyFill="1" applyBorder="1" applyAlignment="1" applyProtection="1">
      <alignment vertical="center" shrinkToFit="1"/>
    </xf>
    <xf numFmtId="0" fontId="7" fillId="0" borderId="42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80" fontId="2" fillId="0" borderId="0" xfId="0" applyNumberFormat="1" applyFont="1" applyFill="1" applyBorder="1" applyAlignment="1" applyProtection="1">
      <alignment vertical="center" shrinkToFit="1"/>
    </xf>
    <xf numFmtId="180" fontId="2" fillId="0" borderId="0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182" fontId="4" fillId="0" borderId="3" xfId="0" applyNumberFormat="1" applyFont="1" applyBorder="1" applyAlignment="1">
      <alignment shrinkToFit="1"/>
    </xf>
    <xf numFmtId="182" fontId="4" fillId="0" borderId="49" xfId="0" applyNumberFormat="1" applyFont="1" applyBorder="1" applyAlignment="1">
      <alignment shrinkToFit="1"/>
    </xf>
    <xf numFmtId="0" fontId="0" fillId="0" borderId="57" xfId="0" applyBorder="1" applyAlignment="1">
      <alignment horizontal="center" vertical="center" shrinkToFit="1"/>
    </xf>
    <xf numFmtId="182" fontId="4" fillId="0" borderId="48" xfId="0" applyNumberFormat="1" applyFont="1" applyBorder="1" applyAlignment="1">
      <alignment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180" fontId="2" fillId="0" borderId="60" xfId="0" applyNumberFormat="1" applyFont="1" applyBorder="1" applyAlignment="1">
      <alignment vertical="center" shrinkToFit="1"/>
    </xf>
    <xf numFmtId="182" fontId="4" fillId="0" borderId="62" xfId="0" applyNumberFormat="1" applyFont="1" applyBorder="1" applyAlignment="1">
      <alignment shrinkToFit="1"/>
    </xf>
    <xf numFmtId="182" fontId="4" fillId="0" borderId="63" xfId="0" applyNumberFormat="1" applyFont="1" applyBorder="1" applyAlignment="1">
      <alignment shrinkToFit="1"/>
    </xf>
    <xf numFmtId="182" fontId="4" fillId="0" borderId="64" xfId="0" applyNumberFormat="1" applyFont="1" applyBorder="1" applyAlignment="1">
      <alignment shrinkToFi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 shrinkToFit="1"/>
    </xf>
    <xf numFmtId="0" fontId="8" fillId="0" borderId="51" xfId="0" applyFont="1" applyFill="1" applyBorder="1" applyAlignment="1" applyProtection="1">
      <alignment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69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70" xfId="0" applyFont="1" applyFill="1" applyBorder="1" applyAlignment="1" applyProtection="1">
      <alignment vertical="center" shrinkToFit="1"/>
    </xf>
    <xf numFmtId="0" fontId="4" fillId="0" borderId="71" xfId="0" applyFont="1" applyFill="1" applyBorder="1" applyAlignment="1" applyProtection="1">
      <alignment vertical="center" shrinkToFit="1"/>
    </xf>
    <xf numFmtId="0" fontId="4" fillId="0" borderId="10" xfId="0" applyFont="1" applyFill="1" applyBorder="1" applyAlignment="1" applyProtection="1">
      <alignment vertical="center" shrinkToFit="1"/>
    </xf>
    <xf numFmtId="0" fontId="8" fillId="0" borderId="72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71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right" vertical="center" shrinkToFit="1"/>
    </xf>
    <xf numFmtId="0" fontId="8" fillId="0" borderId="73" xfId="0" applyFont="1" applyFill="1" applyBorder="1" applyAlignment="1" applyProtection="1">
      <alignment horizontal="center" vertical="center" shrinkToFit="1"/>
    </xf>
    <xf numFmtId="0" fontId="8" fillId="0" borderId="74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180" fontId="2" fillId="0" borderId="75" xfId="1" applyNumberFormat="1" applyFont="1" applyFill="1" applyBorder="1" applyAlignment="1" applyProtection="1">
      <alignment vertical="center" shrinkToFit="1"/>
    </xf>
    <xf numFmtId="180" fontId="2" fillId="0" borderId="76" xfId="1" applyNumberFormat="1" applyFont="1" applyFill="1" applyBorder="1" applyAlignment="1" applyProtection="1">
      <alignment vertical="center" shrinkToFit="1"/>
    </xf>
    <xf numFmtId="180" fontId="2" fillId="0" borderId="31" xfId="1" applyNumberFormat="1" applyFont="1" applyFill="1" applyBorder="1" applyAlignment="1" applyProtection="1">
      <alignment vertical="center" shrinkToFit="1"/>
    </xf>
    <xf numFmtId="0" fontId="7" fillId="0" borderId="43" xfId="0" applyFont="1" applyFill="1" applyBorder="1" applyAlignment="1" applyProtection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80" fontId="2" fillId="0" borderId="33" xfId="1" applyNumberFormat="1" applyFont="1" applyFill="1" applyBorder="1" applyAlignment="1" applyProtection="1">
      <alignment vertical="center" shrinkToFit="1"/>
    </xf>
    <xf numFmtId="180" fontId="8" fillId="0" borderId="48" xfId="0" applyNumberFormat="1" applyFont="1" applyFill="1" applyBorder="1" applyAlignment="1" applyProtection="1">
      <alignment horizontal="right" vertical="center" shrinkToFit="1"/>
    </xf>
    <xf numFmtId="180" fontId="8" fillId="0" borderId="3" xfId="0" applyNumberFormat="1" applyFont="1" applyFill="1" applyBorder="1" applyAlignment="1" applyProtection="1">
      <alignment horizontal="right" vertical="center" shrinkToFit="1"/>
    </xf>
    <xf numFmtId="180" fontId="8" fillId="0" borderId="49" xfId="0" applyNumberFormat="1" applyFont="1" applyFill="1" applyBorder="1" applyAlignment="1" applyProtection="1">
      <alignment horizontal="right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7" fillId="0" borderId="45" xfId="0" applyFont="1" applyBorder="1" applyAlignment="1" applyProtection="1">
      <alignment horizontal="left" vertical="center"/>
    </xf>
    <xf numFmtId="180" fontId="2" fillId="0" borderId="86" xfId="1" applyNumberFormat="1" applyFont="1" applyBorder="1" applyAlignment="1" applyProtection="1">
      <alignment vertical="center" shrinkToFit="1"/>
    </xf>
    <xf numFmtId="180" fontId="2" fillId="0" borderId="87" xfId="0" applyNumberFormat="1" applyFont="1" applyBorder="1" applyAlignment="1">
      <alignment vertical="center" shrinkToFit="1"/>
    </xf>
    <xf numFmtId="0" fontId="7" fillId="0" borderId="21" xfId="0" applyFont="1" applyBorder="1" applyAlignment="1" applyProtection="1">
      <alignment horizontal="left" vertical="center"/>
    </xf>
    <xf numFmtId="0" fontId="7" fillId="0" borderId="48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178" fontId="14" fillId="0" borderId="4" xfId="0" applyNumberFormat="1" applyFont="1" applyFill="1" applyBorder="1" applyAlignment="1">
      <alignment horizontal="right" vertical="center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8" xfId="0" applyNumberFormat="1" applyFont="1" applyFill="1" applyBorder="1" applyAlignment="1" applyProtection="1">
      <alignment horizontal="right" vertical="center"/>
    </xf>
    <xf numFmtId="177" fontId="0" fillId="0" borderId="88" xfId="1" applyNumberFormat="1" applyFont="1" applyFill="1" applyBorder="1" applyAlignment="1" applyProtection="1">
      <alignment horizontal="right" vertical="center"/>
    </xf>
    <xf numFmtId="177" fontId="0" fillId="0" borderId="89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55" xfId="0" applyNumberFormat="1" applyFont="1" applyFill="1" applyBorder="1" applyAlignment="1" applyProtection="1">
      <alignment horizontal="right" vertical="center" shrinkToFit="1"/>
    </xf>
    <xf numFmtId="177" fontId="0" fillId="0" borderId="49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 shrinkToFit="1"/>
    </xf>
    <xf numFmtId="177" fontId="4" fillId="0" borderId="4" xfId="0" applyNumberFormat="1" applyFont="1" applyBorder="1" applyAlignment="1">
      <alignment shrinkToFit="1"/>
    </xf>
    <xf numFmtId="177" fontId="4" fillId="0" borderId="48" xfId="0" applyNumberFormat="1" applyFont="1" applyBorder="1" applyAlignment="1">
      <alignment shrinkToFit="1"/>
    </xf>
    <xf numFmtId="177" fontId="4" fillId="0" borderId="59" xfId="0" applyNumberFormat="1" applyFont="1" applyBorder="1" applyAlignment="1">
      <alignment shrinkToFit="1"/>
    </xf>
    <xf numFmtId="177" fontId="4" fillId="0" borderId="58" xfId="0" applyNumberFormat="1" applyFont="1" applyBorder="1" applyAlignment="1">
      <alignment shrinkToFit="1"/>
    </xf>
    <xf numFmtId="177" fontId="4" fillId="0" borderId="31" xfId="0" applyNumberFormat="1" applyFont="1" applyBorder="1" applyAlignment="1">
      <alignment shrinkToFit="1"/>
    </xf>
    <xf numFmtId="177" fontId="4" fillId="0" borderId="74" xfId="0" applyNumberFormat="1" applyFont="1" applyBorder="1" applyAlignment="1">
      <alignment shrinkToFit="1"/>
    </xf>
    <xf numFmtId="184" fontId="0" fillId="0" borderId="48" xfId="0" applyNumberFormat="1" applyFill="1" applyBorder="1" applyAlignment="1">
      <alignment vertical="center" shrinkToFit="1"/>
    </xf>
    <xf numFmtId="184" fontId="0" fillId="0" borderId="48" xfId="0" applyNumberFormat="1" applyFill="1" applyBorder="1" applyAlignment="1">
      <alignment vertical="center"/>
    </xf>
    <xf numFmtId="184" fontId="0" fillId="0" borderId="59" xfId="0" applyNumberFormat="1" applyFill="1" applyBorder="1" applyAlignment="1">
      <alignment vertical="center"/>
    </xf>
    <xf numFmtId="180" fontId="2" fillId="0" borderId="34" xfId="1" applyNumberFormat="1" applyFont="1" applyBorder="1" applyAlignment="1" applyProtection="1">
      <alignment vertical="center" shrinkToFit="1"/>
    </xf>
    <xf numFmtId="180" fontId="2" fillId="0" borderId="54" xfId="1" applyNumberFormat="1" applyFont="1" applyBorder="1" applyAlignment="1" applyProtection="1">
      <alignment vertical="center" shrinkToFit="1"/>
    </xf>
    <xf numFmtId="180" fontId="2" fillId="0" borderId="90" xfId="1" applyNumberFormat="1" applyFont="1" applyBorder="1" applyAlignment="1" applyProtection="1">
      <alignment vertical="center" shrinkToFit="1"/>
    </xf>
    <xf numFmtId="180" fontId="2" fillId="0" borderId="30" xfId="1" applyNumberFormat="1" applyFont="1" applyBorder="1" applyAlignment="1" applyProtection="1">
      <alignment vertical="center" shrinkToFit="1"/>
    </xf>
    <xf numFmtId="180" fontId="2" fillId="0" borderId="31" xfId="1" applyNumberFormat="1" applyFont="1" applyBorder="1" applyAlignment="1" applyProtection="1">
      <alignment vertical="center" shrinkToFit="1"/>
    </xf>
    <xf numFmtId="180" fontId="2" fillId="0" borderId="74" xfId="1" applyNumberFormat="1" applyFont="1" applyBorder="1" applyAlignment="1" applyProtection="1">
      <alignment vertical="center" shrinkToFit="1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55" xfId="0" applyNumberFormat="1" applyFont="1" applyFill="1" applyBorder="1" applyAlignment="1" applyProtection="1">
      <alignment vertical="center" shrinkToFi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91" xfId="0" applyFont="1" applyFill="1" applyBorder="1" applyAlignment="1" applyProtection="1">
      <alignment horizontal="centerContinuous" vertical="center"/>
    </xf>
    <xf numFmtId="0" fontId="0" fillId="0" borderId="10" xfId="0" applyFont="1" applyFill="1" applyBorder="1" applyAlignment="1" applyProtection="1">
      <alignment horizontal="center" vertical="center" shrinkToFit="1"/>
    </xf>
    <xf numFmtId="180" fontId="8" fillId="0" borderId="93" xfId="0" applyNumberFormat="1" applyFont="1" applyFill="1" applyBorder="1" applyAlignment="1" applyProtection="1">
      <alignment horizontal="right" vertical="center" shrinkToFit="1"/>
    </xf>
    <xf numFmtId="180" fontId="8" fillId="0" borderId="84" xfId="0" applyNumberFormat="1" applyFont="1" applyFill="1" applyBorder="1" applyAlignment="1" applyProtection="1">
      <alignment horizontal="right" vertical="center" shrinkToFit="1"/>
    </xf>
    <xf numFmtId="180" fontId="8" fillId="0" borderId="94" xfId="0" applyNumberFormat="1" applyFont="1" applyFill="1" applyBorder="1" applyAlignment="1" applyProtection="1">
      <alignment horizontal="right" vertical="center" shrinkToFit="1"/>
    </xf>
    <xf numFmtId="177" fontId="0" fillId="0" borderId="55" xfId="0" applyNumberFormat="1" applyFont="1" applyFill="1" applyBorder="1" applyAlignment="1" applyProtection="1">
      <alignment vertical="center"/>
    </xf>
    <xf numFmtId="180" fontId="2" fillId="0" borderId="60" xfId="1" applyNumberFormat="1" applyFont="1" applyFill="1" applyBorder="1" applyAlignment="1" applyProtection="1">
      <alignment vertical="center" shrinkToFit="1"/>
    </xf>
    <xf numFmtId="180" fontId="2" fillId="0" borderId="98" xfId="1" applyNumberFormat="1" applyFont="1" applyBorder="1" applyAlignment="1" applyProtection="1">
      <alignment vertical="center" shrinkToFit="1"/>
    </xf>
    <xf numFmtId="180" fontId="2" fillId="0" borderId="95" xfId="0" applyNumberFormat="1" applyFont="1" applyBorder="1" applyAlignment="1">
      <alignment vertical="center" shrinkToFit="1"/>
    </xf>
    <xf numFmtId="0" fontId="2" fillId="0" borderId="99" xfId="0" applyFont="1" applyFill="1" applyBorder="1" applyAlignment="1" applyProtection="1">
      <alignment horizontal="left" vertical="center"/>
    </xf>
    <xf numFmtId="0" fontId="7" fillId="0" borderId="21" xfId="0" applyFont="1" applyFill="1" applyBorder="1" applyAlignment="1" applyProtection="1">
      <alignment horizontal="left" vertical="center"/>
    </xf>
    <xf numFmtId="180" fontId="2" fillId="0" borderId="101" xfId="0" applyNumberFormat="1" applyFont="1" applyFill="1" applyBorder="1" applyAlignment="1">
      <alignment vertical="center" shrinkToFit="1"/>
    </xf>
    <xf numFmtId="180" fontId="2" fillId="3" borderId="82" xfId="0" applyNumberFormat="1" applyFont="1" applyFill="1" applyBorder="1" applyAlignment="1" applyProtection="1">
      <alignment horizontal="left" vertical="center"/>
    </xf>
    <xf numFmtId="180" fontId="2" fillId="3" borderId="23" xfId="0" applyNumberFormat="1" applyFont="1" applyFill="1" applyBorder="1" applyAlignment="1" applyProtection="1">
      <alignment horizontal="left" vertical="center"/>
    </xf>
    <xf numFmtId="180" fontId="2" fillId="0" borderId="74" xfId="1" applyNumberFormat="1" applyFont="1" applyFill="1" applyBorder="1" applyAlignment="1" applyProtection="1">
      <alignment vertical="center" shrinkToFit="1"/>
    </xf>
    <xf numFmtId="180" fontId="2" fillId="0" borderId="54" xfId="1" applyNumberFormat="1" applyFont="1" applyFill="1" applyBorder="1" applyAlignment="1" applyProtection="1">
      <alignment vertical="center" shrinkToFit="1"/>
    </xf>
    <xf numFmtId="184" fontId="0" fillId="0" borderId="31" xfId="0" applyNumberFormat="1" applyFill="1" applyBorder="1" applyAlignment="1">
      <alignment vertical="center" shrinkToFit="1"/>
    </xf>
    <xf numFmtId="184" fontId="0" fillId="0" borderId="31" xfId="0" applyNumberFormat="1" applyFill="1" applyBorder="1" applyAlignment="1">
      <alignment vertical="center"/>
    </xf>
    <xf numFmtId="184" fontId="0" fillId="0" borderId="74" xfId="0" applyNumberFormat="1" applyFill="1" applyBorder="1" applyAlignment="1">
      <alignment vertical="center"/>
    </xf>
    <xf numFmtId="0" fontId="7" fillId="0" borderId="31" xfId="0" applyFont="1" applyFill="1" applyBorder="1" applyAlignment="1" applyProtection="1">
      <alignment vertical="center" shrinkToFit="1"/>
    </xf>
    <xf numFmtId="0" fontId="7" fillId="0" borderId="107" xfId="0" applyFont="1" applyFill="1" applyBorder="1" applyAlignment="1" applyProtection="1">
      <alignment vertical="center" shrinkToFit="1"/>
    </xf>
    <xf numFmtId="180" fontId="2" fillId="0" borderId="109" xfId="1" applyNumberFormat="1" applyFont="1" applyFill="1" applyBorder="1" applyAlignment="1" applyProtection="1">
      <alignment vertical="center" shrinkToFit="1"/>
    </xf>
    <xf numFmtId="0" fontId="7" fillId="0" borderId="115" xfId="0" applyFont="1" applyFill="1" applyBorder="1" applyAlignment="1" applyProtection="1">
      <alignment vertical="center" shrinkToFit="1"/>
    </xf>
    <xf numFmtId="180" fontId="2" fillId="3" borderId="122" xfId="0" applyNumberFormat="1" applyFont="1" applyFill="1" applyBorder="1" applyAlignment="1" applyProtection="1">
      <alignment horizontal="left" vertical="center"/>
    </xf>
    <xf numFmtId="0" fontId="7" fillId="0" borderId="33" xfId="0" applyFont="1" applyFill="1" applyBorder="1" applyAlignment="1" applyProtection="1">
      <alignment vertical="center" shrinkToFit="1"/>
    </xf>
    <xf numFmtId="0" fontId="7" fillId="0" borderId="122" xfId="0" applyFont="1" applyFill="1" applyBorder="1" applyAlignment="1" applyProtection="1">
      <alignment vertical="center" shrinkToFit="1"/>
    </xf>
    <xf numFmtId="180" fontId="2" fillId="0" borderId="133" xfId="1" applyNumberFormat="1" applyFont="1" applyFill="1" applyBorder="1" applyAlignment="1" applyProtection="1">
      <alignment vertical="center" shrinkToFit="1"/>
    </xf>
    <xf numFmtId="180" fontId="2" fillId="0" borderId="136" xfId="0" applyNumberFormat="1" applyFont="1" applyFill="1" applyBorder="1" applyAlignment="1">
      <alignment vertical="center" shrinkToFit="1"/>
    </xf>
    <xf numFmtId="0" fontId="7" fillId="0" borderId="122" xfId="0" applyFont="1" applyFill="1" applyBorder="1" applyAlignment="1" applyProtection="1">
      <alignment horizontal="left" vertical="center"/>
    </xf>
    <xf numFmtId="180" fontId="2" fillId="0" borderId="83" xfId="0" applyNumberFormat="1" applyFont="1" applyFill="1" applyBorder="1" applyAlignment="1">
      <alignment vertical="center" shrinkToFit="1"/>
    </xf>
    <xf numFmtId="180" fontId="2" fillId="3" borderId="128" xfId="0" applyNumberFormat="1" applyFont="1" applyFill="1" applyBorder="1" applyAlignment="1" applyProtection="1">
      <alignment horizontal="left" vertical="center"/>
    </xf>
    <xf numFmtId="0" fontId="7" fillId="0" borderId="31" xfId="0" applyFont="1" applyFill="1" applyBorder="1" applyAlignment="1" applyProtection="1">
      <alignment horizontal="left" vertical="center" shrinkToFit="1"/>
    </xf>
    <xf numFmtId="0" fontId="0" fillId="0" borderId="14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7" fillId="0" borderId="116" xfId="0" applyFont="1" applyBorder="1" applyAlignment="1" applyProtection="1">
      <alignment horizontal="left" vertical="center"/>
    </xf>
    <xf numFmtId="180" fontId="2" fillId="0" borderId="142" xfId="1" applyNumberFormat="1" applyFont="1" applyBorder="1" applyAlignment="1" applyProtection="1">
      <alignment vertical="center" shrinkToFit="1"/>
    </xf>
    <xf numFmtId="180" fontId="2" fillId="0" borderId="133" xfId="0" applyNumberFormat="1" applyFont="1" applyBorder="1" applyAlignment="1">
      <alignment vertical="center" shrinkToFit="1"/>
    </xf>
    <xf numFmtId="0" fontId="7" fillId="0" borderId="107" xfId="0" applyFont="1" applyBorder="1" applyAlignment="1" applyProtection="1">
      <alignment horizontal="left" vertical="center"/>
    </xf>
    <xf numFmtId="180" fontId="2" fillId="0" borderId="143" xfId="1" applyNumberFormat="1" applyFont="1" applyBorder="1" applyAlignment="1" applyProtection="1">
      <alignment vertical="center" shrinkToFit="1"/>
    </xf>
    <xf numFmtId="180" fontId="2" fillId="0" borderId="144" xfId="1" applyNumberFormat="1" applyFont="1" applyBorder="1" applyAlignment="1" applyProtection="1">
      <alignment vertical="center" shrinkToFit="1"/>
    </xf>
    <xf numFmtId="180" fontId="2" fillId="0" borderId="145" xfId="0" applyNumberFormat="1" applyFont="1" applyBorder="1" applyAlignment="1">
      <alignment vertical="center" shrinkToFit="1"/>
    </xf>
    <xf numFmtId="180" fontId="2" fillId="0" borderId="73" xfId="1" applyNumberFormat="1" applyFont="1" applyBorder="1" applyAlignment="1" applyProtection="1">
      <alignment vertical="center" shrinkToFit="1"/>
    </xf>
    <xf numFmtId="0" fontId="7" fillId="0" borderId="122" xfId="0" applyFont="1" applyBorder="1" applyAlignment="1" applyProtection="1">
      <alignment horizontal="left" vertical="center"/>
    </xf>
    <xf numFmtId="180" fontId="2" fillId="0" borderId="145" xfId="1" applyNumberFormat="1" applyFont="1" applyBorder="1" applyAlignment="1" applyProtection="1">
      <alignment vertical="center" shrinkToFit="1"/>
    </xf>
    <xf numFmtId="0" fontId="7" fillId="0" borderId="124" xfId="0" applyFont="1" applyBorder="1" applyAlignment="1" applyProtection="1">
      <alignment horizontal="left" vertical="center"/>
    </xf>
    <xf numFmtId="180" fontId="2" fillId="0" borderId="146" xfId="1" applyNumberFormat="1" applyFont="1" applyBorder="1" applyAlignment="1" applyProtection="1">
      <alignment vertical="center" shrinkToFit="1"/>
    </xf>
    <xf numFmtId="0" fontId="7" fillId="0" borderId="108" xfId="0" applyFont="1" applyBorder="1" applyAlignment="1" applyProtection="1">
      <alignment horizontal="left" vertical="center"/>
    </xf>
    <xf numFmtId="0" fontId="7" fillId="0" borderId="108" xfId="0" applyFont="1" applyFill="1" applyBorder="1" applyAlignment="1" applyProtection="1">
      <alignment horizontal="left" vertical="center"/>
    </xf>
    <xf numFmtId="180" fontId="2" fillId="0" borderId="142" xfId="1" applyNumberFormat="1" applyFont="1" applyFill="1" applyBorder="1" applyAlignment="1" applyProtection="1">
      <alignment vertical="center" shrinkToFit="1"/>
    </xf>
    <xf numFmtId="0" fontId="7" fillId="0" borderId="128" xfId="0" applyFont="1" applyBorder="1" applyAlignment="1" applyProtection="1">
      <alignment horizontal="left" vertical="center"/>
    </xf>
    <xf numFmtId="0" fontId="0" fillId="0" borderId="23" xfId="0" applyFill="1" applyBorder="1" applyAlignment="1">
      <alignment horizontal="center" vertical="center" shrinkToFit="1"/>
    </xf>
    <xf numFmtId="0" fontId="0" fillId="0" borderId="84" xfId="0" applyFill="1" applyBorder="1" applyAlignment="1">
      <alignment horizontal="center" vertical="center"/>
    </xf>
    <xf numFmtId="182" fontId="4" fillId="0" borderId="8" xfId="0" applyNumberFormat="1" applyFont="1" applyBorder="1" applyAlignment="1">
      <alignment shrinkToFit="1"/>
    </xf>
    <xf numFmtId="182" fontId="4" fillId="0" borderId="150" xfId="0" applyNumberFormat="1" applyFont="1" applyBorder="1" applyAlignment="1">
      <alignment shrinkToFit="1"/>
    </xf>
    <xf numFmtId="180" fontId="8" fillId="0" borderId="82" xfId="0" applyNumberFormat="1" applyFont="1" applyFill="1" applyBorder="1" applyAlignment="1" applyProtection="1">
      <alignment horizontal="right" vertical="center" shrinkToFit="1"/>
    </xf>
    <xf numFmtId="180" fontId="8" fillId="0" borderId="23" xfId="0" applyNumberFormat="1" applyFont="1" applyFill="1" applyBorder="1" applyAlignment="1" applyProtection="1">
      <alignment horizontal="right" vertical="center" shrinkToFit="1"/>
    </xf>
    <xf numFmtId="180" fontId="8" fillId="0" borderId="85" xfId="0" applyNumberFormat="1" applyFont="1" applyFill="1" applyBorder="1" applyAlignment="1" applyProtection="1">
      <alignment horizontal="right" vertical="center" shrinkToFit="1"/>
    </xf>
    <xf numFmtId="0" fontId="0" fillId="0" borderId="153" xfId="0" applyBorder="1" applyAlignment="1">
      <alignment horizontal="center" vertical="center"/>
    </xf>
    <xf numFmtId="180" fontId="0" fillId="0" borderId="88" xfId="1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76" fontId="14" fillId="0" borderId="1" xfId="0" applyNumberFormat="1" applyFont="1" applyFill="1" applyBorder="1" applyAlignment="1">
      <alignment horizontal="right" vertical="center" shrinkToFit="1"/>
    </xf>
    <xf numFmtId="0" fontId="7" fillId="0" borderId="118" xfId="0" applyFont="1" applyFill="1" applyBorder="1" applyAlignment="1" applyProtection="1">
      <alignment vertical="center" shrinkToFit="1"/>
    </xf>
    <xf numFmtId="177" fontId="0" fillId="0" borderId="142" xfId="0" applyNumberFormat="1" applyFont="1" applyBorder="1" applyAlignment="1">
      <alignment horizontal="right" vertical="center"/>
    </xf>
    <xf numFmtId="184" fontId="0" fillId="0" borderId="31" xfId="0" applyNumberFormat="1" applyFont="1" applyFill="1" applyBorder="1" applyAlignment="1">
      <alignment vertical="center"/>
    </xf>
    <xf numFmtId="178" fontId="0" fillId="0" borderId="4" xfId="0" applyNumberFormat="1" applyFill="1" applyBorder="1" applyAlignment="1">
      <alignment horizontal="right" vertical="center" shrinkToFit="1"/>
    </xf>
    <xf numFmtId="180" fontId="0" fillId="0" borderId="154" xfId="0" applyNumberFormat="1" applyFont="1" applyFill="1" applyBorder="1" applyAlignment="1" applyProtection="1">
      <alignment horizontal="right" vertical="center" shrinkToFit="1"/>
    </xf>
    <xf numFmtId="180" fontId="0" fillId="0" borderId="155" xfId="0" applyNumberFormat="1" applyFont="1" applyFill="1" applyBorder="1" applyAlignment="1" applyProtection="1">
      <alignment horizontal="right" vertical="center" shrinkToFit="1"/>
    </xf>
    <xf numFmtId="180" fontId="0" fillId="0" borderId="155" xfId="1" applyNumberFormat="1" applyFont="1" applyFill="1" applyBorder="1" applyAlignment="1" applyProtection="1">
      <alignment horizontal="right" vertical="center" shrinkToFit="1"/>
    </xf>
    <xf numFmtId="180" fontId="0" fillId="0" borderId="156" xfId="0" applyNumberFormat="1" applyFont="1" applyFill="1" applyBorder="1" applyAlignment="1" applyProtection="1">
      <alignment horizontal="right" vertical="center" shrinkToFit="1"/>
    </xf>
    <xf numFmtId="180" fontId="0" fillId="0" borderId="141" xfId="0" applyNumberFormat="1" applyFont="1" applyFill="1" applyBorder="1" applyAlignment="1" applyProtection="1">
      <alignment horizontal="right" vertical="center" shrinkToFit="1"/>
    </xf>
    <xf numFmtId="0" fontId="18" fillId="0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150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5" fontId="1" fillId="0" borderId="0" xfId="5" applyNumberFormat="1" applyFont="1" applyAlignment="1">
      <alignment vertical="center"/>
    </xf>
    <xf numFmtId="185" fontId="1" fillId="0" borderId="0" xfId="5" applyNumberFormat="1" applyFont="1" applyAlignment="1">
      <alignment vertical="center" shrinkToFit="1"/>
    </xf>
    <xf numFmtId="0" fontId="22" fillId="0" borderId="0" xfId="5" applyFont="1" applyFill="1" applyAlignment="1">
      <alignment vertical="center"/>
    </xf>
    <xf numFmtId="185" fontId="22" fillId="0" borderId="0" xfId="5" applyNumberFormat="1" applyFont="1" applyAlignment="1">
      <alignment vertical="center"/>
    </xf>
    <xf numFmtId="185" fontId="1" fillId="0" borderId="0" xfId="5" applyNumberFormat="1" applyFont="1" applyFill="1" applyAlignment="1">
      <alignment vertical="center" shrinkToFit="1"/>
    </xf>
    <xf numFmtId="185" fontId="1" fillId="0" borderId="0" xfId="5" applyNumberFormat="1" applyAlignment="1">
      <alignment vertical="center"/>
    </xf>
    <xf numFmtId="185" fontId="23" fillId="0" borderId="158" xfId="5" applyNumberFormat="1" applyFont="1" applyBorder="1" applyAlignment="1">
      <alignment vertical="center"/>
    </xf>
    <xf numFmtId="185" fontId="23" fillId="0" borderId="158" xfId="5" applyNumberFormat="1" applyFont="1" applyBorder="1" applyAlignment="1">
      <alignment horizontal="left" vertical="center"/>
    </xf>
    <xf numFmtId="185" fontId="1" fillId="0" borderId="0" xfId="5" applyNumberFormat="1" applyFont="1" applyBorder="1" applyAlignment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wrapText="1"/>
    </xf>
    <xf numFmtId="0" fontId="2" fillId="0" borderId="5" xfId="0" applyFont="1" applyFill="1" applyBorder="1" applyAlignment="1" applyProtection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6" xfId="0" applyBorder="1" applyAlignment="1">
      <alignment horizontal="center" vertical="center" shrinkToFit="1"/>
    </xf>
    <xf numFmtId="0" fontId="4" fillId="0" borderId="78" xfId="0" applyFont="1" applyBorder="1" applyAlignment="1">
      <alignment vertical="center"/>
    </xf>
    <xf numFmtId="38" fontId="4" fillId="0" borderId="73" xfId="1" applyFont="1" applyFill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177" fontId="4" fillId="0" borderId="55" xfId="0" applyNumberFormat="1" applyFont="1" applyBorder="1" applyAlignment="1">
      <alignment shrinkToFit="1"/>
    </xf>
    <xf numFmtId="182" fontId="4" fillId="0" borderId="0" xfId="0" applyNumberFormat="1" applyFont="1" applyBorder="1" applyAlignment="1">
      <alignment shrinkToFit="1"/>
    </xf>
    <xf numFmtId="177" fontId="4" fillId="0" borderId="0" xfId="0" applyNumberFormat="1" applyFont="1" applyBorder="1" applyAlignment="1">
      <alignment shrinkToFit="1"/>
    </xf>
    <xf numFmtId="0" fontId="19" fillId="0" borderId="2" xfId="0" applyFont="1" applyBorder="1" applyAlignment="1">
      <alignment vertical="center"/>
    </xf>
    <xf numFmtId="0" fontId="19" fillId="0" borderId="51" xfId="0" applyFont="1" applyBorder="1" applyAlignment="1">
      <alignment vertical="center"/>
    </xf>
    <xf numFmtId="0" fontId="19" fillId="0" borderId="167" xfId="0" applyFont="1" applyBorder="1" applyAlignment="1">
      <alignment vertical="center"/>
    </xf>
    <xf numFmtId="182" fontId="4" fillId="0" borderId="2" xfId="0" applyNumberFormat="1" applyFont="1" applyBorder="1" applyAlignment="1">
      <alignment shrinkToFit="1"/>
    </xf>
    <xf numFmtId="177" fontId="4" fillId="0" borderId="2" xfId="0" applyNumberFormat="1" applyFont="1" applyBorder="1" applyAlignment="1">
      <alignment shrinkToFit="1"/>
    </xf>
    <xf numFmtId="0" fontId="10" fillId="0" borderId="0" xfId="0" applyFont="1" applyBorder="1" applyAlignment="1">
      <alignment vertical="top" wrapText="1"/>
    </xf>
    <xf numFmtId="177" fontId="4" fillId="0" borderId="3" xfId="0" applyNumberFormat="1" applyFont="1" applyBorder="1" applyAlignment="1">
      <alignment shrinkToFit="1"/>
    </xf>
    <xf numFmtId="0" fontId="0" fillId="0" borderId="174" xfId="0" applyBorder="1" applyAlignment="1">
      <alignment horizontal="center" vertical="center" wrapText="1" shrinkToFit="1"/>
    </xf>
    <xf numFmtId="182" fontId="4" fillId="0" borderId="161" xfId="0" applyNumberFormat="1" applyFont="1" applyBorder="1" applyAlignment="1">
      <alignment shrinkToFit="1"/>
    </xf>
    <xf numFmtId="182" fontId="4" fillId="0" borderId="31" xfId="0" applyNumberFormat="1" applyFont="1" applyBorder="1" applyAlignment="1">
      <alignment shrinkToFit="1"/>
    </xf>
    <xf numFmtId="177" fontId="4" fillId="0" borderId="33" xfId="0" applyNumberFormat="1" applyFont="1" applyBorder="1" applyAlignment="1">
      <alignment shrinkToFit="1"/>
    </xf>
    <xf numFmtId="182" fontId="4" fillId="0" borderId="189" xfId="0" applyNumberFormat="1" applyFont="1" applyBorder="1" applyAlignment="1">
      <alignment shrinkToFit="1"/>
    </xf>
    <xf numFmtId="182" fontId="4" fillId="0" borderId="107" xfId="0" applyNumberFormat="1" applyFont="1" applyBorder="1" applyAlignment="1">
      <alignment shrinkToFit="1"/>
    </xf>
    <xf numFmtId="177" fontId="4" fillId="0" borderId="107" xfId="0" applyNumberFormat="1" applyFont="1" applyBorder="1" applyAlignment="1">
      <alignment shrinkToFit="1"/>
    </xf>
    <xf numFmtId="177" fontId="4" fillId="0" borderId="126" xfId="0" applyNumberFormat="1" applyFont="1" applyBorder="1" applyAlignment="1">
      <alignment shrinkToFit="1"/>
    </xf>
    <xf numFmtId="182" fontId="4" fillId="0" borderId="137" xfId="0" applyNumberFormat="1" applyFont="1" applyBorder="1" applyAlignment="1">
      <alignment shrinkToFit="1"/>
    </xf>
    <xf numFmtId="182" fontId="4" fillId="0" borderId="32" xfId="0" applyNumberFormat="1" applyFont="1" applyBorder="1" applyAlignment="1">
      <alignment shrinkToFit="1"/>
    </xf>
    <xf numFmtId="182" fontId="0" fillId="0" borderId="63" xfId="0" applyNumberFormat="1" applyBorder="1" applyAlignment="1">
      <alignment vertical="center" shrinkToFit="1"/>
    </xf>
    <xf numFmtId="182" fontId="0" fillId="0" borderId="62" xfId="0" applyNumberFormat="1" applyBorder="1" applyAlignment="1">
      <alignment vertical="center" shrinkToFit="1"/>
    </xf>
    <xf numFmtId="182" fontId="0" fillId="0" borderId="161" xfId="0" applyNumberFormat="1" applyBorder="1" applyAlignment="1">
      <alignment vertical="center" shrinkToFit="1"/>
    </xf>
    <xf numFmtId="177" fontId="4" fillId="0" borderId="51" xfId="0" applyNumberFormat="1" applyFont="1" applyBorder="1" applyAlignment="1">
      <alignment shrinkToFit="1"/>
    </xf>
    <xf numFmtId="182" fontId="4" fillId="0" borderId="179" xfId="0" applyNumberFormat="1" applyFont="1" applyBorder="1" applyAlignment="1">
      <alignment shrinkToFit="1"/>
    </xf>
    <xf numFmtId="177" fontId="4" fillId="0" borderId="158" xfId="0" applyNumberFormat="1" applyFont="1" applyBorder="1" applyAlignment="1">
      <alignment shrinkToFit="1"/>
    </xf>
    <xf numFmtId="182" fontId="4" fillId="0" borderId="158" xfId="0" applyNumberFormat="1" applyFont="1" applyBorder="1" applyAlignment="1">
      <alignment shrinkToFit="1"/>
    </xf>
    <xf numFmtId="182" fontId="4" fillId="0" borderId="36" xfId="0" applyNumberFormat="1" applyFont="1" applyBorder="1" applyAlignment="1">
      <alignment shrinkToFit="1"/>
    </xf>
    <xf numFmtId="177" fontId="4" fillId="0" borderId="36" xfId="0" applyNumberFormat="1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182" fontId="0" fillId="0" borderId="0" xfId="0" applyNumberFormat="1" applyBorder="1" applyAlignment="1">
      <alignment vertical="center" shrinkToFit="1"/>
    </xf>
    <xf numFmtId="182" fontId="0" fillId="0" borderId="36" xfId="0" applyNumberFormat="1" applyBorder="1" applyAlignment="1">
      <alignment horizontal="right" shrinkToFit="1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177" fontId="4" fillId="0" borderId="23" xfId="0" applyNumberFormat="1" applyFont="1" applyBorder="1" applyAlignment="1">
      <alignment shrinkToFit="1"/>
    </xf>
    <xf numFmtId="177" fontId="4" fillId="0" borderId="49" xfId="0" applyNumberFormat="1" applyFont="1" applyBorder="1" applyAlignment="1">
      <alignment shrinkToFit="1"/>
    </xf>
    <xf numFmtId="177" fontId="4" fillId="0" borderId="56" xfId="0" applyNumberFormat="1" applyFont="1" applyBorder="1" applyAlignment="1">
      <alignment shrinkToFit="1"/>
    </xf>
    <xf numFmtId="177" fontId="4" fillId="0" borderId="85" xfId="0" applyNumberFormat="1" applyFont="1" applyBorder="1" applyAlignment="1">
      <alignment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shrinkToFit="1"/>
    </xf>
    <xf numFmtId="177" fontId="4" fillId="0" borderId="41" xfId="0" applyNumberFormat="1" applyFont="1" applyBorder="1" applyAlignment="1">
      <alignment shrinkToFit="1"/>
    </xf>
    <xf numFmtId="0" fontId="0" fillId="0" borderId="21" xfId="0" applyBorder="1" applyAlignment="1">
      <alignment horizontal="center" vertical="center" wrapText="1"/>
    </xf>
    <xf numFmtId="180" fontId="2" fillId="0" borderId="17" xfId="1" applyNumberFormat="1" applyFont="1" applyBorder="1" applyAlignment="1" applyProtection="1">
      <alignment vertical="center" shrinkToFit="1"/>
    </xf>
    <xf numFmtId="180" fontId="2" fillId="0" borderId="192" xfId="1" applyNumberFormat="1" applyFont="1" applyBorder="1" applyAlignment="1" applyProtection="1">
      <alignment vertical="center" shrinkToFit="1"/>
    </xf>
    <xf numFmtId="180" fontId="2" fillId="0" borderId="21" xfId="1" applyNumberFormat="1" applyFont="1" applyBorder="1" applyAlignment="1" applyProtection="1">
      <alignment vertical="center" shrinkToFit="1"/>
    </xf>
    <xf numFmtId="180" fontId="2" fillId="0" borderId="168" xfId="1" applyNumberFormat="1" applyFont="1" applyBorder="1" applyAlignment="1" applyProtection="1">
      <alignment vertical="center" shrinkToFit="1"/>
    </xf>
    <xf numFmtId="180" fontId="2" fillId="0" borderId="33" xfId="1" applyNumberFormat="1" applyFont="1" applyBorder="1" applyAlignment="1" applyProtection="1">
      <alignment vertical="center" shrinkToFit="1"/>
    </xf>
    <xf numFmtId="180" fontId="2" fillId="0" borderId="193" xfId="1" applyNumberFormat="1" applyFont="1" applyBorder="1" applyAlignment="1" applyProtection="1">
      <alignment vertical="center" shrinkToFit="1"/>
    </xf>
    <xf numFmtId="180" fontId="2" fillId="0" borderId="194" xfId="1" applyNumberFormat="1" applyFont="1" applyBorder="1" applyAlignment="1" applyProtection="1">
      <alignment vertical="center" shrinkToFit="1"/>
    </xf>
    <xf numFmtId="0" fontId="0" fillId="0" borderId="26" xfId="0" applyFont="1" applyFill="1" applyBorder="1" applyAlignment="1" applyProtection="1">
      <alignment vertical="center"/>
    </xf>
    <xf numFmtId="0" fontId="0" fillId="0" borderId="90" xfId="0" applyFont="1" applyBorder="1" applyAlignment="1">
      <alignment vertical="center"/>
    </xf>
    <xf numFmtId="180" fontId="2" fillId="0" borderId="108" xfId="1" applyNumberFormat="1" applyFont="1" applyBorder="1" applyAlignment="1" applyProtection="1">
      <alignment vertical="center" shrinkToFit="1"/>
    </xf>
    <xf numFmtId="177" fontId="0" fillId="0" borderId="116" xfId="0" applyNumberFormat="1" applyFont="1" applyBorder="1" applyAlignment="1">
      <alignment horizontal="right" vertical="center"/>
    </xf>
    <xf numFmtId="180" fontId="2" fillId="0" borderId="197" xfId="1" applyNumberFormat="1" applyFont="1" applyBorder="1" applyAlignment="1" applyProtection="1">
      <alignment vertical="center" shrinkToFit="1"/>
    </xf>
    <xf numFmtId="180" fontId="2" fillId="0" borderId="199" xfId="1" applyNumberFormat="1" applyFont="1" applyFill="1" applyBorder="1" applyAlignment="1" applyProtection="1">
      <alignment vertical="center" shrinkToFit="1"/>
    </xf>
    <xf numFmtId="180" fontId="2" fillId="0" borderId="32" xfId="1" applyNumberFormat="1" applyFont="1" applyFill="1" applyBorder="1" applyAlignment="1" applyProtection="1">
      <alignment vertical="center" shrinkToFit="1"/>
    </xf>
    <xf numFmtId="180" fontId="2" fillId="0" borderId="196" xfId="1" applyNumberFormat="1" applyFont="1" applyBorder="1" applyAlignment="1" applyProtection="1">
      <alignment vertical="center" shrinkToFit="1"/>
    </xf>
    <xf numFmtId="180" fontId="2" fillId="0" borderId="32" xfId="1" applyNumberFormat="1" applyFont="1" applyBorder="1" applyAlignment="1" applyProtection="1">
      <alignment vertical="center" shrinkToFit="1"/>
    </xf>
    <xf numFmtId="0" fontId="0" fillId="0" borderId="161" xfId="0" applyBorder="1" applyAlignment="1">
      <alignment horizontal="center" vertical="center" wrapText="1"/>
    </xf>
    <xf numFmtId="180" fontId="2" fillId="0" borderId="204" xfId="1" applyNumberFormat="1" applyFont="1" applyBorder="1" applyAlignment="1" applyProtection="1">
      <alignment vertical="center" shrinkToFit="1"/>
    </xf>
    <xf numFmtId="180" fontId="2" fillId="0" borderId="60" xfId="1" applyNumberFormat="1" applyFont="1" applyBorder="1" applyAlignment="1" applyProtection="1">
      <alignment vertical="center" shrinkToFit="1"/>
    </xf>
    <xf numFmtId="180" fontId="2" fillId="0" borderId="205" xfId="1" applyNumberFormat="1" applyFont="1" applyBorder="1" applyAlignment="1" applyProtection="1">
      <alignment vertical="center" shrinkToFit="1"/>
    </xf>
    <xf numFmtId="180" fontId="2" fillId="0" borderId="164" xfId="1" applyNumberFormat="1" applyFont="1" applyBorder="1" applyAlignment="1" applyProtection="1">
      <alignment vertical="center" shrinkToFit="1"/>
    </xf>
    <xf numFmtId="180" fontId="2" fillId="0" borderId="201" xfId="1" applyNumberFormat="1" applyFont="1" applyBorder="1" applyAlignment="1" applyProtection="1">
      <alignment vertical="center" shrinkToFit="1"/>
    </xf>
    <xf numFmtId="180" fontId="2" fillId="0" borderId="37" xfId="1" applyNumberFormat="1" applyFont="1" applyBorder="1" applyAlignment="1" applyProtection="1">
      <alignment vertical="center" shrinkToFit="1"/>
    </xf>
    <xf numFmtId="180" fontId="2" fillId="0" borderId="160" xfId="1" applyNumberFormat="1" applyFont="1" applyFill="1" applyBorder="1" applyAlignment="1" applyProtection="1">
      <alignment vertical="center" shrinkToFit="1"/>
    </xf>
    <xf numFmtId="180" fontId="2" fillId="0" borderId="207" xfId="1" applyNumberFormat="1" applyFont="1" applyFill="1" applyBorder="1" applyAlignment="1" applyProtection="1">
      <alignment vertical="center" shrinkToFit="1"/>
    </xf>
    <xf numFmtId="180" fontId="2" fillId="0" borderId="208" xfId="1" applyNumberFormat="1" applyFont="1" applyFill="1" applyBorder="1" applyAlignment="1" applyProtection="1">
      <alignment vertical="center" shrinkToFit="1"/>
    </xf>
    <xf numFmtId="180" fontId="2" fillId="0" borderId="161" xfId="1" applyNumberFormat="1" applyFont="1" applyFill="1" applyBorder="1" applyAlignment="1" applyProtection="1">
      <alignment vertical="center" shrinkToFit="1"/>
    </xf>
    <xf numFmtId="180" fontId="2" fillId="0" borderId="200" xfId="1" applyNumberFormat="1" applyFont="1" applyBorder="1" applyAlignment="1" applyProtection="1">
      <alignment vertical="center" shrinkToFit="1"/>
    </xf>
    <xf numFmtId="180" fontId="2" fillId="0" borderId="95" xfId="1" applyNumberFormat="1" applyFont="1" applyBorder="1" applyAlignment="1" applyProtection="1">
      <alignment vertical="center" shrinkToFit="1"/>
    </xf>
    <xf numFmtId="180" fontId="2" fillId="0" borderId="161" xfId="1" applyNumberFormat="1" applyFont="1" applyBorder="1" applyAlignment="1" applyProtection="1">
      <alignment vertical="center" shrinkToFit="1"/>
    </xf>
    <xf numFmtId="180" fontId="2" fillId="0" borderId="209" xfId="1" applyNumberFormat="1" applyFont="1" applyBorder="1" applyAlignment="1" applyProtection="1">
      <alignment vertical="center" shrinkToFit="1"/>
    </xf>
    <xf numFmtId="177" fontId="0" fillId="0" borderId="206" xfId="0" applyNumberFormat="1" applyFont="1" applyBorder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top" textRotation="255" wrapText="1"/>
    </xf>
    <xf numFmtId="180" fontId="2" fillId="0" borderId="44" xfId="1" applyNumberFormat="1" applyFont="1" applyFill="1" applyBorder="1" applyAlignment="1" applyProtection="1">
      <alignment vertical="center" shrinkToFit="1"/>
    </xf>
    <xf numFmtId="180" fontId="2" fillId="0" borderId="60" xfId="0" applyNumberFormat="1" applyFont="1" applyFill="1" applyBorder="1" applyAlignment="1">
      <alignment vertical="center" shrinkToFit="1"/>
    </xf>
    <xf numFmtId="180" fontId="2" fillId="0" borderId="45" xfId="1" applyNumberFormat="1" applyFont="1" applyFill="1" applyBorder="1" applyAlignment="1" applyProtection="1">
      <alignment vertical="center" shrinkToFit="1"/>
    </xf>
    <xf numFmtId="180" fontId="2" fillId="0" borderId="37" xfId="1" applyNumberFormat="1" applyFont="1" applyFill="1" applyBorder="1" applyAlignment="1" applyProtection="1">
      <alignment vertical="center" shrinkToFit="1"/>
    </xf>
    <xf numFmtId="180" fontId="2" fillId="0" borderId="37" xfId="0" applyNumberFormat="1" applyFont="1" applyFill="1" applyBorder="1" applyAlignment="1">
      <alignment vertical="center" shrinkToFit="1"/>
    </xf>
    <xf numFmtId="0" fontId="7" fillId="0" borderId="124" xfId="0" applyFont="1" applyFill="1" applyBorder="1" applyAlignment="1" applyProtection="1">
      <alignment horizontal="left" vertical="center"/>
    </xf>
    <xf numFmtId="180" fontId="2" fillId="0" borderId="144" xfId="1" applyNumberFormat="1" applyFont="1" applyFill="1" applyBorder="1" applyAlignment="1" applyProtection="1">
      <alignment vertical="center" shrinkToFit="1"/>
    </xf>
    <xf numFmtId="180" fontId="2" fillId="0" borderId="145" xfId="1" applyNumberFormat="1" applyFont="1" applyFill="1" applyBorder="1" applyAlignment="1" applyProtection="1">
      <alignment vertical="center" shrinkToFit="1"/>
    </xf>
    <xf numFmtId="180" fontId="2" fillId="0" borderId="194" xfId="1" applyNumberFormat="1" applyFont="1" applyFill="1" applyBorder="1" applyAlignment="1" applyProtection="1">
      <alignment vertical="center" shrinkToFit="1"/>
    </xf>
    <xf numFmtId="180" fontId="2" fillId="0" borderId="145" xfId="0" applyNumberFormat="1" applyFont="1" applyFill="1" applyBorder="1" applyAlignment="1">
      <alignment vertical="center" shrinkToFit="1"/>
    </xf>
    <xf numFmtId="180" fontId="2" fillId="0" borderId="164" xfId="1" applyNumberFormat="1" applyFont="1" applyFill="1" applyBorder="1" applyAlignment="1" applyProtection="1">
      <alignment vertical="center" shrinkToFit="1"/>
    </xf>
    <xf numFmtId="180" fontId="2" fillId="0" borderId="34" xfId="1" applyNumberFormat="1" applyFont="1" applyFill="1" applyBorder="1" applyAlignment="1" applyProtection="1">
      <alignment vertical="center" shrinkToFit="1"/>
    </xf>
    <xf numFmtId="180" fontId="2" fillId="0" borderId="193" xfId="1" applyNumberFormat="1" applyFont="1" applyFill="1" applyBorder="1" applyAlignment="1" applyProtection="1">
      <alignment vertical="center" shrinkToFit="1"/>
    </xf>
    <xf numFmtId="0" fontId="0" fillId="0" borderId="0" xfId="0" applyProtection="1">
      <protection locked="0"/>
    </xf>
    <xf numFmtId="180" fontId="2" fillId="0" borderId="138" xfId="0" applyNumberFormat="1" applyFont="1" applyFill="1" applyBorder="1" applyAlignment="1" applyProtection="1">
      <alignment vertical="center" shrinkToFit="1"/>
    </xf>
    <xf numFmtId="180" fontId="2" fillId="0" borderId="120" xfId="0" applyNumberFormat="1" applyFont="1" applyFill="1" applyBorder="1" applyAlignment="1" applyProtection="1">
      <alignment horizontal="right" vertical="center" shrinkToFit="1"/>
    </xf>
    <xf numFmtId="0" fontId="7" fillId="0" borderId="188" xfId="0" applyFont="1" applyFill="1" applyBorder="1" applyAlignment="1" applyProtection="1">
      <alignment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14" fillId="0" borderId="4" xfId="0" applyNumberFormat="1" applyFont="1" applyFill="1" applyBorder="1" applyAlignment="1">
      <alignment horizontal="right" vertical="center"/>
    </xf>
    <xf numFmtId="185" fontId="1" fillId="0" borderId="0" xfId="5" applyNumberFormat="1" applyFont="1" applyFill="1" applyAlignment="1">
      <alignment vertical="center"/>
    </xf>
    <xf numFmtId="0" fontId="7" fillId="0" borderId="211" xfId="0" applyFont="1" applyBorder="1" applyAlignment="1" applyProtection="1">
      <alignment horizontal="left" vertical="center"/>
    </xf>
    <xf numFmtId="180" fontId="0" fillId="0" borderId="0" xfId="0" applyNumberFormat="1" applyFont="1" applyFill="1" applyBorder="1" applyAlignment="1" applyProtection="1">
      <alignment vertical="center" shrinkToFit="1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142" xfId="0" applyNumberFormat="1" applyBorder="1" applyAlignment="1">
      <alignment horizontal="right" vertical="center"/>
    </xf>
    <xf numFmtId="177" fontId="0" fillId="0" borderId="133" xfId="0" applyNumberFormat="1" applyBorder="1" applyAlignment="1">
      <alignment horizontal="right" vertical="center"/>
    </xf>
    <xf numFmtId="177" fontId="0" fillId="0" borderId="199" xfId="0" applyNumberFormat="1" applyBorder="1" applyAlignment="1">
      <alignment horizontal="right" vertical="center"/>
    </xf>
    <xf numFmtId="180" fontId="2" fillId="0" borderId="218" xfId="1" applyNumberFormat="1" applyFont="1" applyBorder="1" applyAlignment="1" applyProtection="1">
      <alignment vertical="center" shrinkToFit="1"/>
    </xf>
    <xf numFmtId="180" fontId="4" fillId="0" borderId="0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6" xfId="0" applyNumberFormat="1" applyFont="1" applyFill="1" applyBorder="1" applyAlignment="1" applyProtection="1">
      <alignment horizontal="centerContinuous" vertical="center"/>
    </xf>
    <xf numFmtId="180" fontId="0" fillId="0" borderId="91" xfId="0" applyNumberFormat="1" applyFont="1" applyFill="1" applyBorder="1" applyAlignment="1" applyProtection="1">
      <alignment horizontal="centerContinuous" vertical="center"/>
    </xf>
    <xf numFmtId="180" fontId="0" fillId="0" borderId="10" xfId="0" applyNumberFormat="1" applyFont="1" applyFill="1" applyBorder="1" applyAlignment="1" applyProtection="1">
      <alignment horizontal="center" vertical="center" shrinkToFit="1"/>
    </xf>
    <xf numFmtId="180" fontId="8" fillId="0" borderId="21" xfId="0" applyNumberFormat="1" applyFont="1" applyFill="1" applyBorder="1" applyAlignment="1" applyProtection="1">
      <alignment horizontal="center" vertical="center" shrinkToFit="1"/>
    </xf>
    <xf numFmtId="180" fontId="10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8" fillId="0" borderId="2" xfId="0" applyNumberFormat="1" applyFont="1" applyFill="1" applyBorder="1" applyAlignment="1" applyProtection="1">
      <alignment horizontal="centerContinuous" vertical="center"/>
    </xf>
    <xf numFmtId="180" fontId="8" fillId="0" borderId="6" xfId="0" applyNumberFormat="1" applyFont="1" applyFill="1" applyBorder="1" applyAlignment="1" applyProtection="1">
      <alignment horizontal="centerContinuous" vertical="center"/>
    </xf>
    <xf numFmtId="180" fontId="8" fillId="0" borderId="8" xfId="0" applyNumberFormat="1" applyFont="1" applyFill="1" applyBorder="1" applyAlignment="1" applyProtection="1">
      <alignment horizontal="centerContinuous" vertical="center"/>
    </xf>
    <xf numFmtId="180" fontId="8" fillId="0" borderId="68" xfId="0" applyNumberFormat="1" applyFont="1" applyFill="1" applyBorder="1" applyAlignment="1" applyProtection="1">
      <alignment horizontal="center" vertical="center" shrinkToFit="1"/>
    </xf>
    <xf numFmtId="180" fontId="8" fillId="0" borderId="35" xfId="0" applyNumberFormat="1" applyFont="1" applyFill="1" applyBorder="1" applyAlignment="1" applyProtection="1">
      <alignment horizontal="center" vertical="center" shrinkToFit="1"/>
    </xf>
    <xf numFmtId="180" fontId="4" fillId="0" borderId="0" xfId="0" applyNumberFormat="1" applyFont="1" applyAlignment="1">
      <alignment vertical="center"/>
    </xf>
    <xf numFmtId="0" fontId="7" fillId="0" borderId="128" xfId="0" applyFont="1" applyFill="1" applyBorder="1" applyAlignment="1" applyProtection="1">
      <alignment horizontal="left" vertical="center"/>
    </xf>
    <xf numFmtId="180" fontId="0" fillId="0" borderId="40" xfId="0" applyNumberFormat="1" applyFont="1" applyFill="1" applyBorder="1" applyAlignment="1">
      <alignment vertical="center" shrinkToFit="1"/>
    </xf>
    <xf numFmtId="180" fontId="16" fillId="0" borderId="40" xfId="0" applyNumberFormat="1" applyFont="1" applyFill="1" applyBorder="1" applyAlignment="1">
      <alignment vertical="center" wrapText="1" shrinkToFit="1"/>
    </xf>
    <xf numFmtId="180" fontId="0" fillId="0" borderId="40" xfId="0" applyNumberFormat="1" applyFill="1" applyBorder="1" applyAlignment="1">
      <alignment vertical="center" shrinkToFit="1"/>
    </xf>
    <xf numFmtId="180" fontId="0" fillId="0" borderId="136" xfId="0" applyNumberFormat="1" applyFont="1" applyFill="1" applyBorder="1" applyAlignment="1">
      <alignment vertical="center" shrinkToFit="1"/>
    </xf>
    <xf numFmtId="0" fontId="7" fillId="0" borderId="116" xfId="0" applyFont="1" applyFill="1" applyBorder="1" applyAlignment="1" applyProtection="1">
      <alignment horizontal="left" vertical="center"/>
    </xf>
    <xf numFmtId="180" fontId="2" fillId="0" borderId="121" xfId="0" applyNumberFormat="1" applyFont="1" applyFill="1" applyBorder="1" applyAlignment="1">
      <alignment vertical="center" shrinkToFit="1"/>
    </xf>
    <xf numFmtId="177" fontId="0" fillId="0" borderId="121" xfId="0" applyNumberFormat="1" applyFont="1" applyFill="1" applyBorder="1" applyAlignment="1">
      <alignment vertical="center"/>
    </xf>
    <xf numFmtId="180" fontId="0" fillId="0" borderId="140" xfId="0" applyNumberFormat="1" applyFont="1" applyFill="1" applyBorder="1" applyAlignment="1">
      <alignment vertical="center" shrinkToFit="1"/>
    </xf>
    <xf numFmtId="180" fontId="0" fillId="0" borderId="93" xfId="0" applyNumberFormat="1" applyFont="1" applyFill="1" applyBorder="1" applyAlignment="1">
      <alignment vertical="center" shrinkToFit="1"/>
    </xf>
    <xf numFmtId="180" fontId="0" fillId="0" borderId="84" xfId="0" applyNumberFormat="1" applyFont="1" applyFill="1" applyBorder="1" applyAlignment="1">
      <alignment vertical="center" shrinkToFit="1"/>
    </xf>
    <xf numFmtId="180" fontId="0" fillId="3" borderId="41" xfId="0" applyNumberFormat="1" applyFont="1" applyFill="1" applyBorder="1" applyAlignment="1">
      <alignment vertical="center" shrinkToFit="1"/>
    </xf>
    <xf numFmtId="180" fontId="20" fillId="0" borderId="45" xfId="1" applyNumberFormat="1" applyFont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201" xfId="1" applyNumberFormat="1" applyFont="1" applyBorder="1" applyAlignment="1" applyProtection="1">
      <alignment vertical="center" shrinkToFit="1"/>
    </xf>
    <xf numFmtId="180" fontId="20" fillId="0" borderId="44" xfId="1" applyNumberFormat="1" applyFont="1" applyBorder="1" applyAlignment="1" applyProtection="1">
      <alignment vertical="center" shrinkToFit="1"/>
    </xf>
    <xf numFmtId="180" fontId="20" fillId="0" borderId="60" xfId="1" applyNumberFormat="1" applyFont="1" applyBorder="1" applyAlignment="1" applyProtection="1">
      <alignment vertical="center" shrinkToFit="1"/>
    </xf>
    <xf numFmtId="180" fontId="20" fillId="0" borderId="30" xfId="1" applyNumberFormat="1" applyFont="1" applyBorder="1" applyAlignment="1" applyProtection="1">
      <alignment vertical="center" shrinkToFit="1"/>
    </xf>
    <xf numFmtId="180" fontId="20" fillId="0" borderId="60" xfId="0" applyNumberFormat="1" applyFont="1" applyBorder="1" applyAlignment="1">
      <alignment vertical="center" shrinkToFit="1"/>
    </xf>
    <xf numFmtId="180" fontId="20" fillId="0" borderId="201" xfId="1" applyNumberFormat="1" applyFont="1" applyFill="1" applyBorder="1" applyAlignment="1" applyProtection="1">
      <alignment vertical="center" shrinkToFit="1"/>
    </xf>
    <xf numFmtId="180" fontId="20" fillId="0" borderId="37" xfId="1" applyNumberFormat="1" applyFont="1" applyFill="1" applyBorder="1" applyAlignment="1" applyProtection="1">
      <alignment vertical="center" shrinkToFit="1"/>
    </xf>
    <xf numFmtId="180" fontId="20" fillId="0" borderId="197" xfId="1" applyNumberFormat="1" applyFont="1" applyBorder="1" applyAlignment="1" applyProtection="1">
      <alignment vertical="center" shrinkToFit="1"/>
    </xf>
    <xf numFmtId="180" fontId="20" fillId="0" borderId="37" xfId="0" applyNumberFormat="1" applyFont="1" applyBorder="1" applyAlignment="1">
      <alignment vertical="center" shrinkToFit="1"/>
    </xf>
    <xf numFmtId="180" fontId="20" fillId="0" borderId="209" xfId="1" applyNumberFormat="1" applyFont="1" applyBorder="1" applyAlignment="1" applyProtection="1">
      <alignment vertical="center" shrinkToFit="1"/>
    </xf>
    <xf numFmtId="180" fontId="20" fillId="0" borderId="144" xfId="1" applyNumberFormat="1" applyFont="1" applyBorder="1" applyAlignment="1" applyProtection="1">
      <alignment vertical="center" shrinkToFit="1"/>
    </xf>
    <xf numFmtId="180" fontId="20" fillId="0" borderId="146" xfId="1" applyNumberFormat="1" applyFont="1" applyBorder="1" applyAlignment="1" applyProtection="1">
      <alignment vertical="center" shrinkToFit="1"/>
    </xf>
    <xf numFmtId="180" fontId="20" fillId="0" borderId="145" xfId="1" applyNumberFormat="1" applyFont="1" applyBorder="1" applyAlignment="1" applyProtection="1">
      <alignment vertical="center" shrinkToFit="1"/>
    </xf>
    <xf numFmtId="180" fontId="20" fillId="0" borderId="194" xfId="1" applyNumberFormat="1" applyFont="1" applyBorder="1" applyAlignment="1" applyProtection="1">
      <alignment vertical="center" shrinkToFit="1"/>
    </xf>
    <xf numFmtId="180" fontId="20" fillId="0" borderId="145" xfId="0" applyNumberFormat="1" applyFont="1" applyBorder="1" applyAlignment="1">
      <alignment vertical="center" shrinkToFit="1"/>
    </xf>
    <xf numFmtId="0" fontId="7" fillId="0" borderId="48" xfId="0" applyFont="1" applyFill="1" applyBorder="1" applyAlignment="1" applyProtection="1">
      <alignment vertical="center" shrinkToFit="1"/>
    </xf>
    <xf numFmtId="180" fontId="0" fillId="0" borderId="74" xfId="0" applyNumberFormat="1" applyFont="1" applyFill="1" applyBorder="1" applyAlignment="1" applyProtection="1">
      <alignment horizontal="right" vertical="center" shrinkToFit="1"/>
    </xf>
    <xf numFmtId="180" fontId="2" fillId="0" borderId="133" xfId="1" applyNumberFormat="1" applyFont="1" applyBorder="1" applyAlignment="1" applyProtection="1">
      <alignment vertical="center" shrinkToFit="1"/>
    </xf>
    <xf numFmtId="177" fontId="0" fillId="0" borderId="142" xfId="0" applyNumberFormat="1" applyFont="1" applyBorder="1" applyAlignment="1">
      <alignment vertical="center"/>
    </xf>
    <xf numFmtId="177" fontId="0" fillId="0" borderId="142" xfId="0" applyNumberFormat="1" applyBorder="1" applyAlignment="1">
      <alignment vertical="center"/>
    </xf>
    <xf numFmtId="177" fontId="0" fillId="0" borderId="133" xfId="0" applyNumberFormat="1" applyBorder="1" applyAlignment="1">
      <alignment vertical="center"/>
    </xf>
    <xf numFmtId="0" fontId="0" fillId="0" borderId="11" xfId="0" applyBorder="1" applyAlignment="1">
      <alignment horizontal="center" vertical="center" wrapText="1" shrinkToFit="1"/>
    </xf>
    <xf numFmtId="180" fontId="0" fillId="0" borderId="10" xfId="0" applyNumberFormat="1" applyBorder="1" applyAlignment="1">
      <alignment vertical="center"/>
    </xf>
    <xf numFmtId="180" fontId="0" fillId="0" borderId="147" xfId="0" applyNumberFormat="1" applyBorder="1" applyAlignment="1">
      <alignment vertical="center"/>
    </xf>
    <xf numFmtId="180" fontId="0" fillId="0" borderId="98" xfId="0" applyNumberFormat="1" applyBorder="1" applyAlignment="1">
      <alignment vertical="center"/>
    </xf>
    <xf numFmtId="180" fontId="0" fillId="0" borderId="187" xfId="0" applyNumberFormat="1" applyBorder="1" applyAlignment="1">
      <alignment vertical="center"/>
    </xf>
    <xf numFmtId="180" fontId="0" fillId="0" borderId="45" xfId="0" applyNumberFormat="1" applyBorder="1" applyAlignment="1">
      <alignment vertical="center"/>
    </xf>
    <xf numFmtId="180" fontId="0" fillId="0" borderId="37" xfId="0" applyNumberFormat="1" applyBorder="1" applyAlignment="1">
      <alignment vertical="center"/>
    </xf>
    <xf numFmtId="180" fontId="0" fillId="0" borderId="86" xfId="0" applyNumberFormat="1" applyBorder="1" applyAlignment="1">
      <alignment vertical="center"/>
    </xf>
    <xf numFmtId="180" fontId="0" fillId="0" borderId="87" xfId="0" applyNumberFormat="1" applyBorder="1" applyAlignment="1">
      <alignment vertical="center"/>
    </xf>
    <xf numFmtId="180" fontId="0" fillId="0" borderId="95" xfId="0" applyNumberFormat="1" applyBorder="1" applyAlignment="1">
      <alignment vertical="center"/>
    </xf>
    <xf numFmtId="180" fontId="0" fillId="0" borderId="148" xfId="0" applyNumberFormat="1" applyBorder="1" applyAlignment="1">
      <alignment vertical="center"/>
    </xf>
    <xf numFmtId="180" fontId="0" fillId="0" borderId="149" xfId="0" applyNumberFormat="1" applyBorder="1" applyAlignment="1">
      <alignment vertical="center"/>
    </xf>
    <xf numFmtId="180" fontId="0" fillId="0" borderId="10" xfId="0" applyNumberFormat="1" applyBorder="1" applyAlignment="1">
      <alignment horizontal="right" vertical="center"/>
    </xf>
    <xf numFmtId="180" fontId="0" fillId="0" borderId="175" xfId="0" applyNumberFormat="1" applyBorder="1" applyAlignment="1">
      <alignment horizontal="right" vertical="center"/>
    </xf>
    <xf numFmtId="180" fontId="0" fillId="0" borderId="147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200" xfId="0" applyNumberFormat="1" applyBorder="1" applyAlignment="1">
      <alignment horizontal="right" vertical="center"/>
    </xf>
    <xf numFmtId="180" fontId="0" fillId="0" borderId="98" xfId="0" applyNumberFormat="1" applyBorder="1" applyAlignment="1">
      <alignment horizontal="right" vertical="center"/>
    </xf>
    <xf numFmtId="180" fontId="0" fillId="0" borderId="95" xfId="0" applyNumberFormat="1" applyBorder="1" applyAlignment="1">
      <alignment horizontal="right" vertical="center"/>
    </xf>
    <xf numFmtId="180" fontId="0" fillId="0" borderId="196" xfId="0" applyNumberFormat="1" applyBorder="1" applyAlignment="1">
      <alignment horizontal="right" vertical="center"/>
    </xf>
    <xf numFmtId="180" fontId="0" fillId="0" borderId="187" xfId="0" applyNumberFormat="1" applyBorder="1" applyAlignment="1">
      <alignment horizontal="right" vertical="center"/>
    </xf>
    <xf numFmtId="180" fontId="0" fillId="0" borderId="168" xfId="0" applyNumberFormat="1" applyBorder="1" applyAlignment="1">
      <alignment horizontal="right" vertical="center"/>
    </xf>
    <xf numFmtId="180" fontId="0" fillId="0" borderId="201" xfId="0" applyNumberFormat="1" applyBorder="1" applyAlignment="1">
      <alignment horizontal="right" vertical="center"/>
    </xf>
    <xf numFmtId="180" fontId="0" fillId="0" borderId="45" xfId="0" applyNumberFormat="1" applyBorder="1" applyAlignment="1">
      <alignment horizontal="right" vertical="center"/>
    </xf>
    <xf numFmtId="180" fontId="0" fillId="0" borderId="37" xfId="0" applyNumberFormat="1" applyBorder="1" applyAlignment="1">
      <alignment horizontal="right" vertical="center"/>
    </xf>
    <xf numFmtId="180" fontId="0" fillId="0" borderId="197" xfId="0" applyNumberFormat="1" applyBorder="1" applyAlignment="1">
      <alignment horizontal="right" vertical="center"/>
    </xf>
    <xf numFmtId="180" fontId="0" fillId="0" borderId="172" xfId="0" applyNumberFormat="1" applyBorder="1" applyAlignment="1">
      <alignment horizontal="right" vertical="center"/>
    </xf>
    <xf numFmtId="180" fontId="0" fillId="0" borderId="202" xfId="0" applyNumberFormat="1" applyBorder="1" applyAlignment="1">
      <alignment horizontal="right" vertical="center"/>
    </xf>
    <xf numFmtId="180" fontId="0" fillId="0" borderId="86" xfId="0" applyNumberFormat="1" applyBorder="1" applyAlignment="1">
      <alignment horizontal="right" vertical="center"/>
    </xf>
    <xf numFmtId="180" fontId="0" fillId="0" borderId="87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80" fontId="0" fillId="0" borderId="191" xfId="0" applyNumberFormat="1" applyBorder="1" applyAlignment="1">
      <alignment horizontal="right" vertical="center"/>
    </xf>
    <xf numFmtId="180" fontId="0" fillId="0" borderId="203" xfId="0" applyNumberFormat="1" applyBorder="1" applyAlignment="1">
      <alignment horizontal="right" vertical="center"/>
    </xf>
    <xf numFmtId="180" fontId="0" fillId="0" borderId="148" xfId="0" applyNumberFormat="1" applyBorder="1" applyAlignment="1">
      <alignment horizontal="right" vertical="center"/>
    </xf>
    <xf numFmtId="180" fontId="0" fillId="0" borderId="149" xfId="0" applyNumberFormat="1" applyBorder="1" applyAlignment="1">
      <alignment horizontal="right" vertical="center"/>
    </xf>
    <xf numFmtId="180" fontId="0" fillId="0" borderId="198" xfId="0" applyNumberFormat="1" applyBorder="1" applyAlignment="1">
      <alignment horizontal="right" vertical="center"/>
    </xf>
    <xf numFmtId="180" fontId="2" fillId="0" borderId="204" xfId="1" applyNumberFormat="1" applyFont="1" applyFill="1" applyBorder="1" applyAlignment="1" applyProtection="1">
      <alignment vertical="center" shrinkToFit="1"/>
    </xf>
    <xf numFmtId="180" fontId="2" fillId="0" borderId="30" xfId="1" applyNumberFormat="1" applyFont="1" applyFill="1" applyBorder="1" applyAlignment="1" applyProtection="1">
      <alignment vertical="center" shrinkToFit="1"/>
    </xf>
    <xf numFmtId="180" fontId="2" fillId="0" borderId="201" xfId="1" applyNumberFormat="1" applyFont="1" applyFill="1" applyBorder="1" applyAlignment="1" applyProtection="1">
      <alignment vertical="center" shrinkToFit="1"/>
    </xf>
    <xf numFmtId="180" fontId="2" fillId="0" borderId="197" xfId="1" applyNumberFormat="1" applyFont="1" applyFill="1" applyBorder="1" applyAlignment="1" applyProtection="1">
      <alignment vertical="center" shrinkToFit="1"/>
    </xf>
    <xf numFmtId="180" fontId="2" fillId="0" borderId="205" xfId="1" applyNumberFormat="1" applyFont="1" applyFill="1" applyBorder="1" applyAlignment="1" applyProtection="1">
      <alignment vertical="center" shrinkToFit="1"/>
    </xf>
    <xf numFmtId="180" fontId="0" fillId="0" borderId="39" xfId="0" applyNumberFormat="1" applyFont="1" applyFill="1" applyBorder="1" applyAlignment="1">
      <alignment vertical="center" shrinkToFit="1"/>
    </xf>
    <xf numFmtId="0" fontId="0" fillId="0" borderId="48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184" fontId="0" fillId="0" borderId="48" xfId="0" applyNumberFormat="1" applyFont="1" applyFill="1" applyBorder="1" applyAlignment="1">
      <alignment vertical="center"/>
    </xf>
    <xf numFmtId="184" fontId="0" fillId="0" borderId="48" xfId="0" applyNumberFormat="1" applyFont="1" applyFill="1" applyBorder="1" applyAlignment="1">
      <alignment horizontal="right" vertical="center"/>
    </xf>
    <xf numFmtId="184" fontId="0" fillId="0" borderId="48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184" fontId="0" fillId="0" borderId="31" xfId="0" applyNumberFormat="1" applyFont="1" applyFill="1" applyBorder="1" applyAlignment="1">
      <alignment horizontal="right" vertical="center" shrinkToFit="1"/>
    </xf>
    <xf numFmtId="184" fontId="0" fillId="0" borderId="31" xfId="0" applyNumberFormat="1" applyFont="1" applyFill="1" applyBorder="1" applyAlignment="1">
      <alignment horizontal="right" vertical="center"/>
    </xf>
    <xf numFmtId="184" fontId="0" fillId="0" borderId="49" xfId="0" applyNumberFormat="1" applyFont="1" applyFill="1" applyBorder="1" applyAlignment="1">
      <alignment horizontal="center" vertical="center"/>
    </xf>
    <xf numFmtId="184" fontId="0" fillId="0" borderId="56" xfId="0" applyNumberFormat="1" applyFont="1" applyFill="1" applyBorder="1" applyAlignment="1">
      <alignment horizontal="center" vertical="center"/>
    </xf>
    <xf numFmtId="184" fontId="0" fillId="0" borderId="59" xfId="0" applyNumberFormat="1" applyFill="1" applyBorder="1" applyAlignment="1">
      <alignment vertical="center" shrinkToFit="1"/>
    </xf>
    <xf numFmtId="184" fontId="0" fillId="0" borderId="49" xfId="0" applyNumberFormat="1" applyFill="1" applyBorder="1" applyAlignment="1">
      <alignment vertical="center" shrinkToFit="1"/>
    </xf>
    <xf numFmtId="184" fontId="0" fillId="0" borderId="56" xfId="0" applyNumberFormat="1" applyFill="1" applyBorder="1" applyAlignment="1">
      <alignment vertical="center" shrinkToFit="1"/>
    </xf>
    <xf numFmtId="184" fontId="0" fillId="0" borderId="74" xfId="0" applyNumberFormat="1" applyFill="1" applyBorder="1" applyAlignment="1">
      <alignment vertical="center" shrinkToFit="1"/>
    </xf>
    <xf numFmtId="185" fontId="23" fillId="0" borderId="159" xfId="5" applyNumberFormat="1" applyFont="1" applyBorder="1" applyAlignment="1">
      <alignment horizontal="center" vertical="center" shrinkToFit="1"/>
    </xf>
    <xf numFmtId="185" fontId="13" fillId="0" borderId="56" xfId="5" applyNumberFormat="1" applyFont="1" applyFill="1" applyBorder="1" applyAlignment="1">
      <alignment vertical="center" shrinkToFit="1"/>
    </xf>
    <xf numFmtId="185" fontId="13" fillId="0" borderId="49" xfId="5" applyNumberFormat="1" applyFont="1" applyFill="1" applyBorder="1" applyAlignment="1">
      <alignment vertical="center" shrinkToFit="1"/>
    </xf>
    <xf numFmtId="185" fontId="13" fillId="0" borderId="64" xfId="5" applyNumberFormat="1" applyFont="1" applyFill="1" applyBorder="1" applyAlignment="1">
      <alignment vertical="center" shrinkToFit="1"/>
    </xf>
    <xf numFmtId="185" fontId="13" fillId="0" borderId="65" xfId="5" applyNumberFormat="1" applyFont="1" applyFill="1" applyBorder="1" applyAlignment="1">
      <alignment horizontal="center" vertical="center" shrinkToFit="1"/>
    </xf>
    <xf numFmtId="185" fontId="13" fillId="0" borderId="220" xfId="5" applyNumberFormat="1" applyFont="1" applyFill="1" applyBorder="1" applyAlignment="1">
      <alignment vertical="center" shrinkToFit="1"/>
    </xf>
    <xf numFmtId="185" fontId="13" fillId="0" borderId="181" xfId="5" applyNumberFormat="1" applyFont="1" applyFill="1" applyBorder="1" applyAlignment="1">
      <alignment vertical="center" shrinkToFit="1"/>
    </xf>
    <xf numFmtId="185" fontId="13" fillId="0" borderId="221" xfId="5" applyNumberFormat="1" applyFont="1" applyFill="1" applyBorder="1" applyAlignment="1">
      <alignment vertical="center" shrinkToFit="1"/>
    </xf>
    <xf numFmtId="180" fontId="13" fillId="0" borderId="94" xfId="5" applyNumberFormat="1" applyFont="1" applyFill="1" applyBorder="1" applyAlignment="1">
      <alignment vertical="center" shrinkToFit="1"/>
    </xf>
    <xf numFmtId="185" fontId="13" fillId="0" borderId="55" xfId="5" applyNumberFormat="1" applyFont="1" applyFill="1" applyBorder="1" applyAlignment="1">
      <alignment vertical="center" shrinkToFit="1"/>
    </xf>
    <xf numFmtId="185" fontId="13" fillId="0" borderId="3" xfId="5" applyNumberFormat="1" applyFont="1" applyFill="1" applyBorder="1" applyAlignment="1">
      <alignment vertical="center" shrinkToFit="1"/>
    </xf>
    <xf numFmtId="185" fontId="13" fillId="0" borderId="62" xfId="5" applyNumberFormat="1" applyFont="1" applyFill="1" applyBorder="1" applyAlignment="1">
      <alignment vertical="center" shrinkToFit="1"/>
    </xf>
    <xf numFmtId="185" fontId="13" fillId="0" borderId="91" xfId="5" applyNumberFormat="1" applyFont="1" applyFill="1" applyBorder="1" applyAlignment="1">
      <alignment horizontal="center" vertical="center" shrinkToFit="1"/>
    </xf>
    <xf numFmtId="185" fontId="13" fillId="0" borderId="222" xfId="5" applyNumberFormat="1" applyFont="1" applyFill="1" applyBorder="1" applyAlignment="1">
      <alignment vertical="center" shrinkToFit="1"/>
    </xf>
    <xf numFmtId="185" fontId="13" fillId="0" borderId="217" xfId="5" applyNumberFormat="1" applyFont="1" applyFill="1" applyBorder="1" applyAlignment="1">
      <alignment vertical="center" shrinkToFit="1"/>
    </xf>
    <xf numFmtId="185" fontId="13" fillId="0" borderId="216" xfId="5" applyNumberFormat="1" applyFont="1" applyFill="1" applyBorder="1" applyAlignment="1">
      <alignment vertical="center" shrinkToFit="1"/>
    </xf>
    <xf numFmtId="180" fontId="13" fillId="0" borderId="84" xfId="5" applyNumberFormat="1" applyFont="1" applyFill="1" applyBorder="1" applyAlignment="1">
      <alignment vertical="center" shrinkToFit="1"/>
    </xf>
    <xf numFmtId="185" fontId="13" fillId="0" borderId="58" xfId="5" applyNumberFormat="1" applyFont="1" applyFill="1" applyBorder="1" applyAlignment="1">
      <alignment vertical="center" shrinkToFit="1"/>
    </xf>
    <xf numFmtId="185" fontId="13" fillId="0" borderId="4" xfId="5" applyNumberFormat="1" applyFont="1" applyFill="1" applyBorder="1" applyAlignment="1">
      <alignment vertical="center" shrinkToFit="1"/>
    </xf>
    <xf numFmtId="185" fontId="13" fillId="0" borderId="67" xfId="5" applyNumberFormat="1" applyFont="1" applyFill="1" applyBorder="1" applyAlignment="1">
      <alignment vertical="center" shrinkToFit="1"/>
    </xf>
    <xf numFmtId="185" fontId="13" fillId="0" borderId="6" xfId="5" applyNumberFormat="1" applyFont="1" applyFill="1" applyBorder="1" applyAlignment="1">
      <alignment horizontal="center" vertical="center" shrinkToFit="1"/>
    </xf>
    <xf numFmtId="185" fontId="13" fillId="0" borderId="223" xfId="5" applyNumberFormat="1" applyFont="1" applyFill="1" applyBorder="1" applyAlignment="1">
      <alignment vertical="center" shrinkToFit="1"/>
    </xf>
    <xf numFmtId="185" fontId="13" fillId="0" borderId="215" xfId="5" applyNumberFormat="1" applyFont="1" applyFill="1" applyBorder="1" applyAlignment="1">
      <alignment vertical="center" shrinkToFit="1"/>
    </xf>
    <xf numFmtId="185" fontId="13" fillId="0" borderId="214" xfId="5" applyNumberFormat="1" applyFont="1" applyFill="1" applyBorder="1" applyAlignment="1">
      <alignment vertical="center" shrinkToFit="1"/>
    </xf>
    <xf numFmtId="180" fontId="13" fillId="0" borderId="153" xfId="5" applyNumberFormat="1" applyFont="1" applyFill="1" applyBorder="1" applyAlignment="1">
      <alignment vertical="center" shrinkToFit="1"/>
    </xf>
    <xf numFmtId="0" fontId="13" fillId="5" borderId="185" xfId="5" applyFont="1" applyFill="1" applyBorder="1" applyAlignment="1">
      <alignment horizontal="center" vertical="center" shrinkToFit="1"/>
    </xf>
    <xf numFmtId="180" fontId="13" fillId="4" borderId="141" xfId="5" applyNumberFormat="1" applyFont="1" applyFill="1" applyBorder="1" applyAlignment="1">
      <alignment vertical="center" shrinkToFit="1"/>
    </xf>
    <xf numFmtId="185" fontId="23" fillId="0" borderId="1" xfId="5" applyNumberFormat="1" applyFont="1" applyBorder="1" applyAlignment="1">
      <alignment horizontal="center" vertical="center"/>
    </xf>
    <xf numFmtId="185" fontId="23" fillId="0" borderId="1" xfId="5" applyNumberFormat="1" applyFont="1" applyBorder="1" applyAlignment="1">
      <alignment horizontal="center" vertical="center" wrapText="1" shrinkToFit="1"/>
    </xf>
    <xf numFmtId="185" fontId="23" fillId="0" borderId="1" xfId="5" applyNumberFormat="1" applyFont="1" applyBorder="1" applyAlignment="1">
      <alignment horizontal="center" vertical="center" shrinkToFit="1"/>
    </xf>
    <xf numFmtId="185" fontId="23" fillId="0" borderId="174" xfId="5" applyNumberFormat="1" applyFont="1" applyBorder="1" applyAlignment="1">
      <alignment horizontal="center" vertical="center" shrinkToFit="1"/>
    </xf>
    <xf numFmtId="185" fontId="23" fillId="0" borderId="227" xfId="5" applyNumberFormat="1" applyFont="1" applyBorder="1" applyAlignment="1">
      <alignment horizontal="center" vertical="center" shrinkToFit="1"/>
    </xf>
    <xf numFmtId="185" fontId="23" fillId="0" borderId="228" xfId="5" applyNumberFormat="1" applyFont="1" applyBorder="1" applyAlignment="1">
      <alignment horizontal="center" vertical="center" shrinkToFit="1"/>
    </xf>
    <xf numFmtId="185" fontId="23" fillId="0" borderId="229" xfId="5" applyNumberFormat="1" applyFont="1" applyBorder="1" applyAlignment="1">
      <alignment horizontal="center" vertical="center" shrinkToFit="1"/>
    </xf>
    <xf numFmtId="185" fontId="23" fillId="0" borderId="41" xfId="5" applyNumberFormat="1" applyFont="1" applyBorder="1" applyAlignment="1">
      <alignment vertical="center"/>
    </xf>
    <xf numFmtId="185" fontId="17" fillId="0" borderId="0" xfId="5" applyNumberFormat="1" applyFont="1" applyAlignment="1">
      <alignment vertical="center"/>
    </xf>
    <xf numFmtId="185" fontId="13" fillId="5" borderId="226" xfId="5" applyNumberFormat="1" applyFont="1" applyFill="1" applyBorder="1" applyAlignment="1">
      <alignment vertical="center" shrinkToFit="1"/>
    </xf>
    <xf numFmtId="185" fontId="13" fillId="5" borderId="225" xfId="5" applyNumberFormat="1" applyFont="1" applyFill="1" applyBorder="1" applyAlignment="1">
      <alignment vertical="center" shrinkToFit="1"/>
    </xf>
    <xf numFmtId="185" fontId="13" fillId="5" borderId="224" xfId="5" applyNumberFormat="1" applyFont="1" applyFill="1" applyBorder="1" applyAlignment="1">
      <alignment vertical="center" shrinkToFit="1"/>
    </xf>
    <xf numFmtId="185" fontId="13" fillId="5" borderId="184" xfId="5" applyNumberFormat="1" applyFont="1" applyFill="1" applyBorder="1" applyAlignment="1">
      <alignment vertical="center" shrinkToFit="1"/>
    </xf>
    <xf numFmtId="185" fontId="13" fillId="5" borderId="88" xfId="5" applyNumberFormat="1" applyFont="1" applyFill="1" applyBorder="1" applyAlignment="1">
      <alignment vertical="center" shrinkToFit="1"/>
    </xf>
    <xf numFmtId="185" fontId="13" fillId="5" borderId="89" xfId="5" applyNumberFormat="1" applyFont="1" applyFill="1" applyBorder="1" applyAlignment="1">
      <alignment vertical="center" shrinkToFit="1"/>
    </xf>
    <xf numFmtId="185" fontId="13" fillId="0" borderId="0" xfId="5" applyNumberFormat="1" applyFont="1" applyAlignment="1">
      <alignment vertical="center"/>
    </xf>
    <xf numFmtId="0" fontId="13" fillId="0" borderId="0" xfId="5" applyNumberFormat="1" applyFont="1" applyAlignment="1">
      <alignment vertical="center"/>
    </xf>
    <xf numFmtId="185" fontId="13" fillId="0" borderId="0" xfId="5" applyNumberFormat="1" applyFont="1" applyAlignment="1">
      <alignment horizontal="center" vertical="center"/>
    </xf>
    <xf numFmtId="185" fontId="13" fillId="0" borderId="0" xfId="5" applyNumberFormat="1" applyFont="1" applyAlignment="1">
      <alignment vertical="center" shrinkToFit="1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0" fillId="0" borderId="56" xfId="1" applyNumberFormat="1" applyFont="1" applyFill="1" applyBorder="1" applyAlignment="1">
      <alignment horizontal="right"/>
    </xf>
    <xf numFmtId="177" fontId="0" fillId="0" borderId="49" xfId="1" applyNumberFormat="1" applyFont="1" applyFill="1" applyBorder="1" applyAlignment="1">
      <alignment horizontal="right"/>
    </xf>
    <xf numFmtId="0" fontId="0" fillId="0" borderId="49" xfId="0" applyFont="1" applyFill="1" applyBorder="1" applyAlignment="1">
      <alignment horizontal="left" vertical="center" wrapText="1"/>
    </xf>
    <xf numFmtId="177" fontId="0" fillId="0" borderId="55" xfId="1" applyNumberFormat="1" applyFont="1" applyFill="1" applyBorder="1" applyAlignment="1">
      <alignment horizontal="right"/>
    </xf>
    <xf numFmtId="177" fontId="0" fillId="0" borderId="3" xfId="1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left" vertical="center" wrapText="1"/>
    </xf>
    <xf numFmtId="177" fontId="0" fillId="0" borderId="59" xfId="1" applyNumberFormat="1" applyFont="1" applyFill="1" applyBorder="1" applyAlignment="1">
      <alignment horizontal="right"/>
    </xf>
    <xf numFmtId="177" fontId="0" fillId="0" borderId="48" xfId="1" applyNumberFormat="1" applyFont="1" applyFill="1" applyBorder="1" applyAlignment="1">
      <alignment horizontal="right"/>
    </xf>
    <xf numFmtId="0" fontId="0" fillId="0" borderId="48" xfId="0" applyFont="1" applyFill="1" applyBorder="1" applyAlignment="1">
      <alignment horizontal="left" vertical="center" wrapText="1"/>
    </xf>
    <xf numFmtId="0" fontId="0" fillId="0" borderId="85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left" vertical="center" wrapText="1"/>
    </xf>
    <xf numFmtId="0" fontId="0" fillId="0" borderId="82" xfId="0" applyFont="1" applyFill="1" applyBorder="1" applyAlignment="1">
      <alignment horizontal="left" vertical="center" wrapText="1"/>
    </xf>
    <xf numFmtId="186" fontId="0" fillId="0" borderId="56" xfId="0" applyNumberFormat="1" applyFont="1" applyFill="1" applyBorder="1" applyAlignment="1">
      <alignment horizontal="right"/>
    </xf>
    <xf numFmtId="186" fontId="0" fillId="0" borderId="49" xfId="0" applyNumberFormat="1" applyFont="1" applyFill="1" applyBorder="1" applyAlignment="1">
      <alignment horizontal="right"/>
    </xf>
    <xf numFmtId="186" fontId="0" fillId="0" borderId="55" xfId="0" applyNumberFormat="1" applyFont="1" applyFill="1" applyBorder="1" applyAlignment="1">
      <alignment horizontal="right"/>
    </xf>
    <xf numFmtId="186" fontId="0" fillId="0" borderId="3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 wrapText="1"/>
    </xf>
    <xf numFmtId="177" fontId="2" fillId="0" borderId="57" xfId="1" applyNumberFormat="1" applyFont="1" applyFill="1" applyBorder="1" applyAlignment="1">
      <alignment horizontal="right"/>
    </xf>
    <xf numFmtId="177" fontId="2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horizontal="right"/>
    </xf>
    <xf numFmtId="177" fontId="2" fillId="0" borderId="3" xfId="1" applyNumberFormat="1" applyFont="1" applyFill="1" applyBorder="1" applyAlignment="1">
      <alignment horizontal="right"/>
    </xf>
    <xf numFmtId="186" fontId="0" fillId="0" borderId="59" xfId="0" applyNumberFormat="1" applyFont="1" applyFill="1" applyBorder="1" applyAlignment="1">
      <alignment horizontal="right"/>
    </xf>
    <xf numFmtId="186" fontId="0" fillId="0" borderId="48" xfId="0" applyNumberFormat="1" applyFont="1" applyFill="1" applyBorder="1" applyAlignment="1">
      <alignment horizontal="right"/>
    </xf>
    <xf numFmtId="177" fontId="2" fillId="0" borderId="59" xfId="1" applyNumberFormat="1" applyFont="1" applyFill="1" applyBorder="1" applyAlignment="1">
      <alignment horizontal="right"/>
    </xf>
    <xf numFmtId="177" fontId="2" fillId="0" borderId="48" xfId="1" applyNumberFormat="1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 wrapText="1"/>
    </xf>
    <xf numFmtId="0" fontId="4" fillId="0" borderId="186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right"/>
    </xf>
    <xf numFmtId="177" fontId="0" fillId="0" borderId="57" xfId="1" applyNumberFormat="1" applyFont="1" applyFill="1" applyBorder="1" applyAlignment="1">
      <alignment horizontal="right"/>
    </xf>
    <xf numFmtId="0" fontId="0" fillId="0" borderId="25" xfId="0" applyFont="1" applyFill="1" applyBorder="1" applyAlignment="1">
      <alignment horizontal="left" vertical="center" wrapText="1"/>
    </xf>
    <xf numFmtId="185" fontId="13" fillId="5" borderId="165" xfId="5" applyNumberFormat="1" applyFont="1" applyFill="1" applyBorder="1" applyAlignment="1">
      <alignment horizontal="center" vertical="center" shrinkToFit="1"/>
    </xf>
    <xf numFmtId="180" fontId="2" fillId="0" borderId="12" xfId="1" applyNumberFormat="1" applyFont="1" applyFill="1" applyBorder="1" applyAlignment="1" applyProtection="1">
      <alignment horizontal="right" vertical="center" shrinkToFit="1"/>
    </xf>
    <xf numFmtId="180" fontId="2" fillId="0" borderId="13" xfId="1" applyNumberFormat="1" applyFont="1" applyFill="1" applyBorder="1" applyAlignment="1" applyProtection="1">
      <alignment horizontal="right" vertical="center" shrinkToFit="1"/>
    </xf>
    <xf numFmtId="180" fontId="2" fillId="0" borderId="14" xfId="1" applyNumberFormat="1" applyFont="1" applyFill="1" applyBorder="1" applyAlignment="1" applyProtection="1">
      <alignment horizontal="right" vertical="center" shrinkToFit="1"/>
    </xf>
    <xf numFmtId="180" fontId="2" fillId="0" borderId="15" xfId="1" applyNumberFormat="1" applyFont="1" applyFill="1" applyBorder="1" applyAlignment="1" applyProtection="1">
      <alignment horizontal="right" vertical="center" shrinkToFit="1"/>
    </xf>
    <xf numFmtId="180" fontId="2" fillId="0" borderId="16" xfId="1" applyNumberFormat="1" applyFont="1" applyFill="1" applyBorder="1" applyAlignment="1" applyProtection="1">
      <alignment horizontal="right" vertical="center" shrinkToFit="1"/>
    </xf>
    <xf numFmtId="180" fontId="2" fillId="0" borderId="96" xfId="1" applyNumberFormat="1" applyFont="1" applyFill="1" applyBorder="1" applyAlignment="1" applyProtection="1">
      <alignment horizontal="right" vertical="center" shrinkToFit="1"/>
    </xf>
    <xf numFmtId="180" fontId="2" fillId="0" borderId="95" xfId="1" applyNumberFormat="1" applyFont="1" applyFill="1" applyBorder="1" applyAlignment="1" applyProtection="1">
      <alignment horizontal="right" vertical="center" shrinkToFit="1"/>
    </xf>
    <xf numFmtId="180" fontId="2" fillId="0" borderId="107" xfId="1" applyNumberFormat="1" applyFont="1" applyFill="1" applyBorder="1" applyAlignment="1" applyProtection="1">
      <alignment horizontal="right" vertical="center" shrinkToFit="1"/>
    </xf>
    <xf numFmtId="180" fontId="2" fillId="0" borderId="108" xfId="1" applyNumberFormat="1" applyFont="1" applyFill="1" applyBorder="1" applyAlignment="1" applyProtection="1">
      <alignment horizontal="right" vertical="center" shrinkToFit="1"/>
    </xf>
    <xf numFmtId="180" fontId="2" fillId="0" borderId="109" xfId="1" applyNumberFormat="1" applyFont="1" applyFill="1" applyBorder="1" applyAlignment="1" applyProtection="1">
      <alignment horizontal="right" vertical="center" shrinkToFit="1"/>
    </xf>
    <xf numFmtId="180" fontId="2" fillId="0" borderId="110" xfId="1" applyNumberFormat="1" applyFont="1" applyFill="1" applyBorder="1" applyAlignment="1" applyProtection="1">
      <alignment horizontal="right" vertical="center" shrinkToFit="1"/>
    </xf>
    <xf numFmtId="180" fontId="2" fillId="0" borderId="111" xfId="1" applyNumberFormat="1" applyFont="1" applyFill="1" applyBorder="1" applyAlignment="1" applyProtection="1">
      <alignment horizontal="right" vertical="center" shrinkToFit="1"/>
    </xf>
    <xf numFmtId="180" fontId="2" fillId="0" borderId="112" xfId="1" applyNumberFormat="1" applyFont="1" applyFill="1" applyBorder="1" applyAlignment="1" applyProtection="1">
      <alignment horizontal="right" vertical="center" shrinkToFit="1"/>
    </xf>
    <xf numFmtId="180" fontId="2" fillId="0" borderId="113" xfId="1" applyNumberFormat="1" applyFont="1" applyFill="1" applyBorder="1" applyAlignment="1" applyProtection="1">
      <alignment horizontal="right" vertical="center" shrinkToFit="1"/>
    </xf>
    <xf numFmtId="180" fontId="2" fillId="0" borderId="31" xfId="0" applyNumberFormat="1" applyFont="1" applyFill="1" applyBorder="1" applyAlignment="1" applyProtection="1">
      <alignment horizontal="right" vertical="center" shrinkToFit="1"/>
    </xf>
    <xf numFmtId="180" fontId="2" fillId="0" borderId="31" xfId="1" applyNumberFormat="1" applyFont="1" applyFill="1" applyBorder="1" applyAlignment="1" applyProtection="1">
      <alignment horizontal="right" vertical="center" shrinkToFit="1"/>
    </xf>
    <xf numFmtId="180" fontId="2" fillId="0" borderId="21" xfId="1" applyNumberFormat="1" applyFont="1" applyFill="1" applyBorder="1" applyAlignment="1" applyProtection="1">
      <alignment horizontal="right" vertical="center" shrinkToFit="1"/>
    </xf>
    <xf numFmtId="180" fontId="2" fillId="0" borderId="210" xfId="0" applyNumberFormat="1" applyFont="1" applyFill="1" applyBorder="1" applyAlignment="1" applyProtection="1">
      <alignment horizontal="right" vertical="center" shrinkToFit="1"/>
    </xf>
    <xf numFmtId="180" fontId="2" fillId="0" borderId="33" xfId="1" applyNumberFormat="1" applyFont="1" applyFill="1" applyBorder="1" applyAlignment="1" applyProtection="1">
      <alignment horizontal="right" vertical="center" shrinkToFit="1"/>
    </xf>
    <xf numFmtId="180" fontId="2" fillId="0" borderId="83" xfId="1" applyNumberFormat="1" applyFont="1" applyFill="1" applyBorder="1" applyAlignment="1" applyProtection="1">
      <alignment horizontal="right" vertical="center" shrinkToFit="1"/>
    </xf>
    <xf numFmtId="185" fontId="2" fillId="0" borderId="12" xfId="1" applyNumberFormat="1" applyFont="1" applyFill="1" applyBorder="1" applyAlignment="1" applyProtection="1">
      <alignment horizontal="right" vertical="center" shrinkToFit="1"/>
    </xf>
    <xf numFmtId="180" fontId="2" fillId="0" borderId="75" xfId="1" applyNumberFormat="1" applyFont="1" applyFill="1" applyBorder="1" applyAlignment="1" applyProtection="1">
      <alignment horizontal="right" vertical="center" shrinkToFit="1"/>
    </xf>
    <xf numFmtId="180" fontId="2" fillId="0" borderId="3" xfId="1" applyNumberFormat="1" applyFont="1" applyFill="1" applyBorder="1" applyAlignment="1" applyProtection="1">
      <alignment horizontal="right" vertical="center" shrinkToFit="1"/>
    </xf>
    <xf numFmtId="180" fontId="2" fillId="0" borderId="17" xfId="1" applyNumberFormat="1" applyFont="1" applyFill="1" applyBorder="1" applyAlignment="1" applyProtection="1">
      <alignment horizontal="right" vertical="center" shrinkToFit="1"/>
    </xf>
    <xf numFmtId="185" fontId="2" fillId="0" borderId="3" xfId="1" applyNumberFormat="1" applyFont="1" applyFill="1" applyBorder="1" applyAlignment="1" applyProtection="1">
      <alignment horizontal="right" vertical="center" shrinkToFit="1"/>
    </xf>
    <xf numFmtId="180" fontId="2" fillId="0" borderId="19" xfId="1" applyNumberFormat="1" applyFont="1" applyFill="1" applyBorder="1" applyAlignment="1" applyProtection="1">
      <alignment horizontal="right" vertical="center" shrinkToFit="1"/>
    </xf>
    <xf numFmtId="180" fontId="2" fillId="0" borderId="20" xfId="1" applyNumberFormat="1" applyFont="1" applyFill="1" applyBorder="1" applyAlignment="1" applyProtection="1">
      <alignment horizontal="right" vertical="center" shrinkToFit="1"/>
    </xf>
    <xf numFmtId="180" fontId="2" fillId="0" borderId="97" xfId="1" applyNumberFormat="1" applyFont="1" applyFill="1" applyBorder="1" applyAlignment="1" applyProtection="1">
      <alignment horizontal="right" vertical="center" shrinkToFit="1"/>
    </xf>
    <xf numFmtId="180" fontId="2" fillId="0" borderId="60" xfId="1" applyNumberFormat="1" applyFont="1" applyFill="1" applyBorder="1" applyAlignment="1" applyProtection="1">
      <alignment horizontal="right" vertical="center" shrinkToFit="1"/>
    </xf>
    <xf numFmtId="185" fontId="2" fillId="0" borderId="219" xfId="1" applyNumberFormat="1" applyFont="1" applyFill="1" applyBorder="1" applyAlignment="1" applyProtection="1">
      <alignment horizontal="right" vertical="center" shrinkToFit="1"/>
    </xf>
    <xf numFmtId="185" fontId="2" fillId="0" borderId="31" xfId="1" applyNumberFormat="1" applyFont="1" applyFill="1" applyBorder="1" applyAlignment="1" applyProtection="1">
      <alignment horizontal="right" vertical="center" shrinkToFit="1"/>
    </xf>
    <xf numFmtId="180" fontId="2" fillId="0" borderId="73" xfId="1" applyNumberFormat="1" applyFont="1" applyFill="1" applyBorder="1" applyAlignment="1" applyProtection="1">
      <alignment horizontal="right" vertical="center" shrinkToFit="1"/>
    </xf>
    <xf numFmtId="180" fontId="2" fillId="0" borderId="114" xfId="0" applyNumberFormat="1" applyFont="1" applyFill="1" applyBorder="1" applyAlignment="1" applyProtection="1">
      <alignment horizontal="right" vertical="center" shrinkToFit="1"/>
    </xf>
    <xf numFmtId="180" fontId="2" fillId="0" borderId="76" xfId="1" applyNumberFormat="1" applyFont="1" applyFill="1" applyBorder="1" applyAlignment="1" applyProtection="1">
      <alignment horizontal="right" vertical="center" shrinkToFit="1"/>
    </xf>
    <xf numFmtId="180" fontId="2" fillId="0" borderId="116" xfId="1" applyNumberFormat="1" applyFont="1" applyFill="1" applyBorder="1" applyAlignment="1" applyProtection="1">
      <alignment horizontal="right" vertical="center" shrinkToFit="1"/>
    </xf>
    <xf numFmtId="180" fontId="2" fillId="0" borderId="117" xfId="1" applyNumberFormat="1" applyFont="1" applyFill="1" applyBorder="1" applyAlignment="1" applyProtection="1">
      <alignment horizontal="right" vertical="center" shrinkToFit="1"/>
    </xf>
    <xf numFmtId="180" fontId="2" fillId="0" borderId="118" xfId="1" applyNumberFormat="1" applyFont="1" applyFill="1" applyBorder="1" applyAlignment="1" applyProtection="1">
      <alignment horizontal="right" vertical="center" shrinkToFit="1"/>
    </xf>
    <xf numFmtId="180" fontId="2" fillId="0" borderId="119" xfId="1" applyNumberFormat="1" applyFont="1" applyFill="1" applyBorder="1" applyAlignment="1" applyProtection="1">
      <alignment horizontal="right" vertical="center" shrinkToFit="1"/>
    </xf>
    <xf numFmtId="180" fontId="2" fillId="0" borderId="121" xfId="1" applyNumberFormat="1" applyFont="1" applyFill="1" applyBorder="1" applyAlignment="1" applyProtection="1">
      <alignment horizontal="right" vertical="center" shrinkToFit="1"/>
    </xf>
    <xf numFmtId="180" fontId="2" fillId="0" borderId="18" xfId="1" applyNumberFormat="1" applyFont="1" applyFill="1" applyBorder="1" applyAlignment="1" applyProtection="1">
      <alignment horizontal="right" vertical="center" shrinkToFit="1"/>
    </xf>
    <xf numFmtId="180" fontId="2" fillId="0" borderId="21" xfId="0" applyNumberFormat="1" applyFont="1" applyFill="1" applyBorder="1" applyAlignment="1" applyProtection="1">
      <alignment horizontal="right" vertical="center" shrinkToFit="1"/>
    </xf>
    <xf numFmtId="180" fontId="2" fillId="0" borderId="69" xfId="1" applyNumberFormat="1" applyFont="1" applyFill="1" applyBorder="1" applyAlignment="1" applyProtection="1">
      <alignment horizontal="right" vertical="center" shrinkToFit="1"/>
    </xf>
    <xf numFmtId="180" fontId="2" fillId="0" borderId="78" xfId="1" applyNumberFormat="1" applyFont="1" applyFill="1" applyBorder="1" applyAlignment="1" applyProtection="1">
      <alignment horizontal="right" vertical="center" shrinkToFit="1"/>
    </xf>
    <xf numFmtId="180" fontId="2" fillId="0" borderId="123" xfId="1" applyNumberFormat="1" applyFont="1" applyFill="1" applyBorder="1" applyAlignment="1" applyProtection="1">
      <alignment horizontal="right" vertical="center" shrinkToFit="1"/>
    </xf>
    <xf numFmtId="180" fontId="2" fillId="0" borderId="35" xfId="1" applyNumberFormat="1" applyFont="1" applyFill="1" applyBorder="1" applyAlignment="1" applyProtection="1">
      <alignment horizontal="right" vertical="center" shrinkToFit="1"/>
    </xf>
    <xf numFmtId="180" fontId="2" fillId="0" borderId="74" xfId="1" applyNumberFormat="1" applyFont="1" applyFill="1" applyBorder="1" applyAlignment="1" applyProtection="1">
      <alignment horizontal="right" vertical="center" shrinkToFit="1"/>
    </xf>
    <xf numFmtId="180" fontId="2" fillId="0" borderId="54" xfId="1" applyNumberFormat="1" applyFont="1" applyFill="1" applyBorder="1" applyAlignment="1" applyProtection="1">
      <alignment horizontal="right" vertical="center" shrinkToFit="1"/>
    </xf>
    <xf numFmtId="180" fontId="2" fillId="0" borderId="186" xfId="1" applyNumberFormat="1" applyFont="1" applyFill="1" applyBorder="1" applyAlignment="1" applyProtection="1">
      <alignment horizontal="right" vertical="center" shrinkToFit="1"/>
    </xf>
    <xf numFmtId="180" fontId="2" fillId="0" borderId="2" xfId="1" applyNumberFormat="1" applyFont="1" applyFill="1" applyBorder="1" applyAlignment="1" applyProtection="1">
      <alignment horizontal="right" vertical="center" shrinkToFit="1"/>
    </xf>
    <xf numFmtId="180" fontId="2" fillId="0" borderId="59" xfId="1" applyNumberFormat="1" applyFont="1" applyFill="1" applyBorder="1" applyAlignment="1" applyProtection="1">
      <alignment horizontal="right" vertical="center" shrinkToFit="1"/>
    </xf>
    <xf numFmtId="180" fontId="2" fillId="0" borderId="100" xfId="1" applyNumberFormat="1" applyFont="1" applyFill="1" applyBorder="1" applyAlignment="1" applyProtection="1">
      <alignment horizontal="right" vertical="center" shrinkToFit="1"/>
    </xf>
    <xf numFmtId="180" fontId="2" fillId="0" borderId="55" xfId="1" applyNumberFormat="1" applyFont="1" applyFill="1" applyBorder="1" applyAlignment="1" applyProtection="1">
      <alignment horizontal="right" vertical="center" shrinkToFit="1"/>
    </xf>
    <xf numFmtId="180" fontId="2" fillId="0" borderId="52" xfId="1" applyNumberFormat="1" applyFont="1" applyFill="1" applyBorder="1" applyAlignment="1" applyProtection="1">
      <alignment horizontal="right" vertical="center" shrinkToFit="1"/>
    </xf>
    <xf numFmtId="180" fontId="2" fillId="0" borderId="4" xfId="1" applyNumberFormat="1" applyFont="1" applyFill="1" applyBorder="1" applyAlignment="1" applyProtection="1">
      <alignment horizontal="right" vertical="center" shrinkToFit="1"/>
    </xf>
    <xf numFmtId="180" fontId="2" fillId="0" borderId="126" xfId="1" applyNumberFormat="1" applyFont="1" applyFill="1" applyBorder="1" applyAlignment="1" applyProtection="1">
      <alignment horizontal="right" vertical="center" shrinkToFit="1"/>
    </xf>
    <xf numFmtId="180" fontId="2" fillId="0" borderId="127" xfId="1" applyNumberFormat="1" applyFont="1" applyFill="1" applyBorder="1" applyAlignment="1" applyProtection="1">
      <alignment horizontal="right" vertical="center" shrinkToFit="1"/>
    </xf>
    <xf numFmtId="180" fontId="2" fillId="0" borderId="211" xfId="0" applyNumberFormat="1" applyFont="1" applyFill="1" applyBorder="1" applyAlignment="1" applyProtection="1">
      <alignment horizontal="right" vertical="center" shrinkToFit="1"/>
    </xf>
    <xf numFmtId="180" fontId="20" fillId="0" borderId="12" xfId="1" applyNumberFormat="1" applyFont="1" applyFill="1" applyBorder="1" applyAlignment="1" applyProtection="1">
      <alignment horizontal="right" vertical="center" shrinkToFit="1"/>
    </xf>
    <xf numFmtId="180" fontId="20" fillId="0" borderId="13" xfId="1" applyNumberFormat="1" applyFont="1" applyFill="1" applyBorder="1" applyAlignment="1" applyProtection="1">
      <alignment horizontal="right" vertical="center" shrinkToFit="1"/>
    </xf>
    <xf numFmtId="180" fontId="20" fillId="0" borderId="75" xfId="1" applyNumberFormat="1" applyFont="1" applyFill="1" applyBorder="1" applyAlignment="1" applyProtection="1">
      <alignment horizontal="right" vertical="center" shrinkToFit="1"/>
    </xf>
    <xf numFmtId="180" fontId="20" fillId="0" borderId="15" xfId="1" applyNumberFormat="1" applyFont="1" applyFill="1" applyBorder="1" applyAlignment="1" applyProtection="1">
      <alignment horizontal="right" vertical="center" shrinkToFit="1"/>
    </xf>
    <xf numFmtId="180" fontId="20" fillId="0" borderId="16" xfId="1" applyNumberFormat="1" applyFont="1" applyFill="1" applyBorder="1" applyAlignment="1" applyProtection="1">
      <alignment horizontal="right" vertical="center" shrinkToFit="1"/>
    </xf>
    <xf numFmtId="180" fontId="20" fillId="0" borderId="102" xfId="1" applyNumberFormat="1" applyFont="1" applyFill="1" applyBorder="1" applyAlignment="1" applyProtection="1">
      <alignment horizontal="right" vertical="center" shrinkToFit="1"/>
    </xf>
    <xf numFmtId="180" fontId="20" fillId="0" borderId="77" xfId="1" applyNumberFormat="1" applyFont="1" applyFill="1" applyBorder="1" applyAlignment="1" applyProtection="1">
      <alignment horizontal="right" vertical="center" shrinkToFit="1"/>
    </xf>
    <xf numFmtId="180" fontId="20" fillId="0" borderId="3" xfId="1" applyNumberFormat="1" applyFont="1" applyFill="1" applyBorder="1" applyAlignment="1" applyProtection="1">
      <alignment horizontal="right" vertical="center" shrinkToFit="1"/>
    </xf>
    <xf numFmtId="180" fontId="20" fillId="0" borderId="17" xfId="1" applyNumberFormat="1" applyFont="1" applyFill="1" applyBorder="1" applyAlignment="1" applyProtection="1">
      <alignment horizontal="right" vertical="center" shrinkToFit="1"/>
    </xf>
    <xf numFmtId="180" fontId="20" fillId="0" borderId="76" xfId="1" applyNumberFormat="1" applyFont="1" applyFill="1" applyBorder="1" applyAlignment="1" applyProtection="1">
      <alignment horizontal="right" vertical="center" shrinkToFit="1"/>
    </xf>
    <xf numFmtId="180" fontId="20" fillId="0" borderId="19" xfId="1" applyNumberFormat="1" applyFont="1" applyFill="1" applyBorder="1" applyAlignment="1" applyProtection="1">
      <alignment horizontal="right" vertical="center" shrinkToFit="1"/>
    </xf>
    <xf numFmtId="180" fontId="20" fillId="0" borderId="20" xfId="1" applyNumberFormat="1" applyFont="1" applyFill="1" applyBorder="1" applyAlignment="1" applyProtection="1">
      <alignment horizontal="right" vertical="center" shrinkToFit="1"/>
    </xf>
    <xf numFmtId="180" fontId="20" fillId="0" borderId="103" xfId="1" applyNumberFormat="1" applyFont="1" applyFill="1" applyBorder="1" applyAlignment="1" applyProtection="1">
      <alignment horizontal="right" vertical="center" shrinkToFit="1"/>
    </xf>
    <xf numFmtId="180" fontId="20" fillId="0" borderId="79" xfId="1" applyNumberFormat="1" applyFont="1" applyFill="1" applyBorder="1" applyAlignment="1" applyProtection="1">
      <alignment horizontal="right" vertical="center" shrinkToFit="1"/>
    </xf>
    <xf numFmtId="180" fontId="20" fillId="0" borderId="107" xfId="1" applyNumberFormat="1" applyFont="1" applyFill="1" applyBorder="1" applyAlignment="1" applyProtection="1">
      <alignment horizontal="right" vertical="center" shrinkToFit="1"/>
    </xf>
    <xf numFmtId="180" fontId="20" fillId="0" borderId="108" xfId="1" applyNumberFormat="1" applyFont="1" applyFill="1" applyBorder="1" applyAlignment="1" applyProtection="1">
      <alignment horizontal="right" vertical="center" shrinkToFit="1"/>
    </xf>
    <xf numFmtId="180" fontId="20" fillId="0" borderId="109" xfId="1" applyNumberFormat="1" applyFont="1" applyFill="1" applyBorder="1" applyAlignment="1" applyProtection="1">
      <alignment horizontal="right" vertical="center" shrinkToFit="1"/>
    </xf>
    <xf numFmtId="180" fontId="20" fillId="0" borderId="110" xfId="1" applyNumberFormat="1" applyFont="1" applyFill="1" applyBorder="1" applyAlignment="1" applyProtection="1">
      <alignment horizontal="right" vertical="center" shrinkToFit="1"/>
    </xf>
    <xf numFmtId="180" fontId="20" fillId="0" borderId="111" xfId="1" applyNumberFormat="1" applyFont="1" applyFill="1" applyBorder="1" applyAlignment="1" applyProtection="1">
      <alignment horizontal="right" vertical="center" shrinkToFit="1"/>
    </xf>
    <xf numFmtId="180" fontId="20" fillId="0" borderId="124" xfId="1" applyNumberFormat="1" applyFont="1" applyFill="1" applyBorder="1" applyAlignment="1" applyProtection="1">
      <alignment horizontal="right" vertical="center" shrinkToFit="1"/>
    </xf>
    <xf numFmtId="180" fontId="20" fillId="0" borderId="125" xfId="1" applyNumberFormat="1" applyFont="1" applyFill="1" applyBorder="1" applyAlignment="1" applyProtection="1">
      <alignment horizontal="right" vertical="center" shrinkToFit="1"/>
    </xf>
    <xf numFmtId="180" fontId="2" fillId="0" borderId="101" xfId="1" applyNumberFormat="1" applyFont="1" applyFill="1" applyBorder="1" applyAlignment="1" applyProtection="1">
      <alignment horizontal="right" vertical="center" shrinkToFit="1"/>
    </xf>
    <xf numFmtId="180" fontId="2" fillId="0" borderId="48" xfId="1" applyNumberFormat="1" applyFont="1" applyFill="1" applyBorder="1" applyAlignment="1" applyProtection="1">
      <alignment horizontal="right" vertical="center" shrinkToFit="1"/>
    </xf>
    <xf numFmtId="180" fontId="2" fillId="0" borderId="41" xfId="1" applyNumberFormat="1" applyFont="1" applyFill="1" applyBorder="1" applyAlignment="1" applyProtection="1">
      <alignment horizontal="right" vertical="center" shrinkToFit="1"/>
    </xf>
    <xf numFmtId="180" fontId="2" fillId="0" borderId="40" xfId="1" applyNumberFormat="1" applyFont="1" applyFill="1" applyBorder="1" applyAlignment="1" applyProtection="1">
      <alignment horizontal="right" vertical="center" shrinkToFit="1"/>
    </xf>
    <xf numFmtId="180" fontId="2" fillId="0" borderId="136" xfId="1" applyNumberFormat="1" applyFont="1" applyFill="1" applyBorder="1" applyAlignment="1" applyProtection="1">
      <alignment horizontal="right" vertical="center" shrinkToFit="1"/>
    </xf>
    <xf numFmtId="180" fontId="2" fillId="0" borderId="99" xfId="1" applyNumberFormat="1" applyFont="1" applyFill="1" applyBorder="1" applyAlignment="1" applyProtection="1">
      <alignment horizontal="right" vertical="center" shrinkToFit="1"/>
    </xf>
    <xf numFmtId="180" fontId="2" fillId="0" borderId="104" xfId="1" applyNumberFormat="1" applyFont="1" applyFill="1" applyBorder="1" applyAlignment="1" applyProtection="1">
      <alignment horizontal="right" vertical="center" shrinkToFit="1"/>
    </xf>
    <xf numFmtId="180" fontId="2" fillId="0" borderId="105" xfId="1" applyNumberFormat="1" applyFont="1" applyFill="1" applyBorder="1" applyAlignment="1" applyProtection="1">
      <alignment horizontal="right" vertical="center" shrinkToFit="1"/>
    </xf>
    <xf numFmtId="180" fontId="2" fillId="0" borderId="38" xfId="1" applyNumberFormat="1" applyFont="1" applyFill="1" applyBorder="1" applyAlignment="1" applyProtection="1">
      <alignment horizontal="right" vertical="center" shrinkToFit="1"/>
    </xf>
    <xf numFmtId="180" fontId="2" fillId="0" borderId="79" xfId="1" applyNumberFormat="1" applyFont="1" applyFill="1" applyBorder="1" applyAlignment="1" applyProtection="1">
      <alignment horizontal="right" vertical="center" shrinkToFit="1"/>
    </xf>
    <xf numFmtId="180" fontId="2" fillId="0" borderId="80" xfId="1" applyNumberFormat="1" applyFont="1" applyFill="1" applyBorder="1" applyAlignment="1" applyProtection="1">
      <alignment horizontal="right" vertical="center" shrinkToFit="1"/>
    </xf>
    <xf numFmtId="180" fontId="2" fillId="0" borderId="81" xfId="1" applyNumberFormat="1" applyFont="1" applyFill="1" applyBorder="1" applyAlignment="1" applyProtection="1">
      <alignment horizontal="right" vertical="center" shrinkToFit="1"/>
    </xf>
    <xf numFmtId="180" fontId="2" fillId="0" borderId="106" xfId="1" applyNumberFormat="1" applyFont="1" applyFill="1" applyBorder="1" applyAlignment="1" applyProtection="1">
      <alignment horizontal="right" vertical="center" shrinkToFit="1"/>
    </xf>
    <xf numFmtId="180" fontId="2" fillId="0" borderId="128" xfId="1" applyNumberFormat="1" applyFont="1" applyFill="1" applyBorder="1" applyAlignment="1" applyProtection="1">
      <alignment horizontal="right" vertical="center" shrinkToFit="1"/>
    </xf>
    <xf numFmtId="180" fontId="2" fillId="0" borderId="129" xfId="1" applyNumberFormat="1" applyFont="1" applyFill="1" applyBorder="1" applyAlignment="1" applyProtection="1">
      <alignment horizontal="right" vertical="center" shrinkToFit="1"/>
    </xf>
    <xf numFmtId="180" fontId="2" fillId="0" borderId="130" xfId="1" applyNumberFormat="1" applyFont="1" applyFill="1" applyBorder="1" applyAlignment="1" applyProtection="1">
      <alignment horizontal="right" vertical="center" shrinkToFit="1"/>
    </xf>
    <xf numFmtId="180" fontId="0" fillId="0" borderId="212" xfId="1" applyNumberFormat="1" applyFont="1" applyFill="1" applyBorder="1" applyAlignment="1" applyProtection="1">
      <alignment horizontal="right" vertical="center" shrinkToFit="1"/>
    </xf>
    <xf numFmtId="180" fontId="2" fillId="0" borderId="213" xfId="0" applyNumberFormat="1" applyFont="1" applyFill="1" applyBorder="1" applyAlignment="1" applyProtection="1">
      <alignment horizontal="right" vertical="center" shrinkToFit="1"/>
    </xf>
    <xf numFmtId="180" fontId="2" fillId="0" borderId="134" xfId="1" applyNumberFormat="1" applyFont="1" applyFill="1" applyBorder="1" applyAlignment="1" applyProtection="1">
      <alignment horizontal="right" vertical="center" shrinkToFit="1"/>
    </xf>
    <xf numFmtId="180" fontId="2" fillId="0" borderId="58" xfId="1" applyNumberFormat="1" applyFont="1" applyFill="1" applyBorder="1" applyAlignment="1" applyProtection="1">
      <alignment horizontal="right" vertical="center" shrinkToFit="1"/>
    </xf>
    <xf numFmtId="180" fontId="2" fillId="0" borderId="211" xfId="1" applyNumberFormat="1" applyFont="1" applyFill="1" applyBorder="1" applyAlignment="1" applyProtection="1">
      <alignment horizontal="right" vertical="center" shrinkToFit="1"/>
    </xf>
    <xf numFmtId="180" fontId="2" fillId="0" borderId="68" xfId="1" applyNumberFormat="1" applyFont="1" applyFill="1" applyBorder="1" applyAlignment="1" applyProtection="1">
      <alignment horizontal="right" vertical="center" shrinkToFit="1"/>
    </xf>
    <xf numFmtId="180" fontId="2" fillId="0" borderId="11" xfId="1" applyNumberFormat="1" applyFont="1" applyFill="1" applyBorder="1" applyAlignment="1" applyProtection="1">
      <alignment horizontal="right" vertical="center" shrinkToFit="1"/>
    </xf>
    <xf numFmtId="180" fontId="2" fillId="0" borderId="9" xfId="1" applyNumberFormat="1" applyFont="1" applyFill="1" applyBorder="1" applyAlignment="1" applyProtection="1">
      <alignment horizontal="right" vertical="center" shrinkToFit="1"/>
    </xf>
    <xf numFmtId="180" fontId="2" fillId="0" borderId="131" xfId="1" applyNumberFormat="1" applyFont="1" applyFill="1" applyBorder="1" applyAlignment="1" applyProtection="1">
      <alignment horizontal="right" vertical="center" shrinkToFit="1"/>
    </xf>
    <xf numFmtId="180" fontId="0" fillId="0" borderId="99" xfId="0" applyNumberFormat="1" applyFont="1" applyFill="1" applyBorder="1" applyAlignment="1" applyProtection="1">
      <alignment horizontal="right" vertical="center" shrinkToFit="1"/>
    </xf>
    <xf numFmtId="180" fontId="2" fillId="0" borderId="99" xfId="0" applyNumberFormat="1" applyFont="1" applyFill="1" applyBorder="1" applyAlignment="1" applyProtection="1">
      <alignment horizontal="right" vertical="center" shrinkToFit="1"/>
    </xf>
    <xf numFmtId="180" fontId="2" fillId="0" borderId="48" xfId="0" applyNumberFormat="1" applyFont="1" applyFill="1" applyBorder="1" applyAlignment="1" applyProtection="1">
      <alignment horizontal="right" vertical="center" shrinkToFit="1"/>
    </xf>
    <xf numFmtId="180" fontId="2" fillId="0" borderId="82" xfId="1" applyNumberFormat="1" applyFont="1" applyFill="1" applyBorder="1" applyAlignment="1" applyProtection="1">
      <alignment horizontal="right" vertical="center" shrinkToFit="1"/>
    </xf>
    <xf numFmtId="180" fontId="2" fillId="0" borderId="77" xfId="1" applyNumberFormat="1" applyFont="1" applyFill="1" applyBorder="1" applyAlignment="1" applyProtection="1">
      <alignment horizontal="right" vertical="center" shrinkToFit="1"/>
    </xf>
    <xf numFmtId="180" fontId="2" fillId="0" borderId="80" xfId="0" applyNumberFormat="1" applyFont="1" applyFill="1" applyBorder="1" applyAlignment="1" applyProtection="1">
      <alignment horizontal="right" vertical="center" shrinkToFit="1"/>
    </xf>
    <xf numFmtId="180" fontId="2" fillId="0" borderId="3" xfId="0" applyNumberFormat="1" applyFont="1" applyFill="1" applyBorder="1" applyAlignment="1" applyProtection="1">
      <alignment horizontal="right" vertical="center" shrinkToFit="1"/>
    </xf>
    <xf numFmtId="180" fontId="2" fillId="0" borderId="84" xfId="1" applyNumberFormat="1" applyFont="1" applyFill="1" applyBorder="1" applyAlignment="1" applyProtection="1">
      <alignment horizontal="right" vertical="center" shrinkToFit="1"/>
    </xf>
    <xf numFmtId="180" fontId="2" fillId="0" borderId="23" xfId="1" applyNumberFormat="1" applyFont="1" applyFill="1" applyBorder="1" applyAlignment="1" applyProtection="1">
      <alignment horizontal="right" vertical="center" shrinkToFit="1"/>
    </xf>
    <xf numFmtId="180" fontId="2" fillId="0" borderId="22" xfId="1" applyNumberFormat="1" applyFont="1" applyFill="1" applyBorder="1" applyAlignment="1" applyProtection="1">
      <alignment horizontal="right" vertical="center" shrinkToFit="1"/>
    </xf>
    <xf numFmtId="180" fontId="2" fillId="0" borderId="152" xfId="1" applyNumberFormat="1" applyFont="1" applyFill="1" applyBorder="1" applyAlignment="1" applyProtection="1">
      <alignment horizontal="right" vertical="center" shrinkToFit="1"/>
    </xf>
    <xf numFmtId="180" fontId="2" fillId="0" borderId="0" xfId="1" applyNumberFormat="1" applyFont="1" applyFill="1" applyBorder="1" applyAlignment="1" applyProtection="1">
      <alignment horizontal="right" vertical="center" shrinkToFit="1"/>
    </xf>
    <xf numFmtId="180" fontId="2" fillId="0" borderId="132" xfId="1" applyNumberFormat="1" applyFont="1" applyFill="1" applyBorder="1" applyAlignment="1" applyProtection="1">
      <alignment horizontal="right" vertical="center" shrinkToFit="1"/>
    </xf>
    <xf numFmtId="180" fontId="2" fillId="0" borderId="122" xfId="1" applyNumberFormat="1" applyFont="1" applyFill="1" applyBorder="1" applyAlignment="1" applyProtection="1">
      <alignment horizontal="right" vertical="center" shrinkToFit="1"/>
    </xf>
    <xf numFmtId="180" fontId="2" fillId="0" borderId="125" xfId="1" applyNumberFormat="1" applyFont="1" applyFill="1" applyBorder="1" applyAlignment="1" applyProtection="1">
      <alignment horizontal="right" vertical="center" shrinkToFit="1"/>
    </xf>
    <xf numFmtId="180" fontId="2" fillId="0" borderId="139" xfId="1" applyNumberFormat="1" applyFont="1" applyFill="1" applyBorder="1" applyAlignment="1" applyProtection="1">
      <alignment horizontal="right" vertical="center" shrinkToFit="1"/>
    </xf>
    <xf numFmtId="180" fontId="2" fillId="0" borderId="120" xfId="1" applyNumberFormat="1" applyFont="1" applyFill="1" applyBorder="1" applyAlignment="1" applyProtection="1">
      <alignment horizontal="right" vertical="center" shrinkToFit="1"/>
    </xf>
    <xf numFmtId="180" fontId="2" fillId="0" borderId="133" xfId="1" applyNumberFormat="1" applyFont="1" applyFill="1" applyBorder="1" applyAlignment="1" applyProtection="1">
      <alignment horizontal="right" vertical="center" shrinkToFit="1"/>
    </xf>
    <xf numFmtId="177" fontId="0" fillId="0" borderId="3" xfId="1" applyNumberFormat="1" applyFont="1" applyFill="1" applyBorder="1" applyAlignment="1" applyProtection="1">
      <alignment horizontal="right" vertical="center" shrinkToFit="1"/>
    </xf>
    <xf numFmtId="180" fontId="0" fillId="0" borderId="4" xfId="0" applyNumberFormat="1" applyFont="1" applyFill="1" applyBorder="1" applyAlignment="1" applyProtection="1">
      <alignment horizontal="right" vertical="center" shrinkToFit="1"/>
    </xf>
    <xf numFmtId="180" fontId="2" fillId="0" borderId="4" xfId="0" applyNumberFormat="1" applyFont="1" applyFill="1" applyBorder="1" applyAlignment="1" applyProtection="1">
      <alignment horizontal="right" vertical="center" shrinkToFit="1"/>
    </xf>
    <xf numFmtId="180" fontId="2" fillId="0" borderId="4" xfId="0" applyNumberFormat="1" applyFont="1" applyFill="1" applyBorder="1" applyAlignment="1">
      <alignment horizontal="right" vertical="center" shrinkToFit="1"/>
    </xf>
    <xf numFmtId="180" fontId="2" fillId="0" borderId="6" xfId="1" applyNumberFormat="1" applyFont="1" applyFill="1" applyBorder="1" applyAlignment="1" applyProtection="1">
      <alignment horizontal="right" vertical="center" shrinkToFit="1"/>
    </xf>
    <xf numFmtId="180" fontId="0" fillId="0" borderId="107" xfId="0" applyNumberFormat="1" applyFont="1" applyFill="1" applyBorder="1" applyAlignment="1" applyProtection="1">
      <alignment horizontal="right" vertical="center" shrinkToFit="1"/>
    </xf>
    <xf numFmtId="180" fontId="2" fillId="0" borderId="107" xfId="0" applyNumberFormat="1" applyFont="1" applyFill="1" applyBorder="1" applyAlignment="1" applyProtection="1">
      <alignment horizontal="right" vertical="center" shrinkToFit="1"/>
    </xf>
    <xf numFmtId="180" fontId="2" fillId="0" borderId="135" xfId="1" applyNumberFormat="1" applyFont="1" applyFill="1" applyBorder="1" applyAlignment="1" applyProtection="1">
      <alignment horizontal="right" vertical="center" shrinkToFit="1"/>
    </xf>
    <xf numFmtId="177" fontId="0" fillId="0" borderId="31" xfId="0" applyNumberFormat="1" applyFont="1" applyFill="1" applyBorder="1" applyAlignment="1" applyProtection="1">
      <alignment horizontal="right" vertical="center" shrinkToFit="1"/>
    </xf>
    <xf numFmtId="177" fontId="2" fillId="0" borderId="31" xfId="0" applyNumberFormat="1" applyFont="1" applyFill="1" applyBorder="1" applyAlignment="1" applyProtection="1">
      <alignment horizontal="right" vertical="center" shrinkToFit="1"/>
    </xf>
    <xf numFmtId="177" fontId="2" fillId="0" borderId="74" xfId="0" applyNumberFormat="1" applyFont="1" applyFill="1" applyBorder="1" applyAlignment="1" applyProtection="1">
      <alignment horizontal="right" vertical="center" shrinkToFit="1"/>
    </xf>
    <xf numFmtId="180" fontId="2" fillId="0" borderId="91" xfId="1" applyNumberFormat="1" applyFont="1" applyFill="1" applyBorder="1" applyAlignment="1" applyProtection="1">
      <alignment horizontal="right" vertical="center" shrinkToFit="1"/>
    </xf>
    <xf numFmtId="177" fontId="0" fillId="0" borderId="31" xfId="1" applyNumberFormat="1" applyFont="1" applyFill="1" applyBorder="1" applyAlignment="1" applyProtection="1">
      <alignment horizontal="right" vertical="center" shrinkToFit="1"/>
    </xf>
    <xf numFmtId="177" fontId="2" fillId="0" borderId="31" xfId="1" applyNumberFormat="1" applyFont="1" applyFill="1" applyBorder="1" applyAlignment="1" applyProtection="1">
      <alignment horizontal="right" vertical="center" shrinkToFit="1"/>
    </xf>
    <xf numFmtId="177" fontId="2" fillId="0" borderId="74" xfId="1" applyNumberFormat="1" applyFont="1" applyFill="1" applyBorder="1" applyAlignment="1" applyProtection="1">
      <alignment horizontal="right" vertical="center" shrinkToFit="1"/>
    </xf>
    <xf numFmtId="180" fontId="0" fillId="0" borderId="118" xfId="0" applyNumberFormat="1" applyFont="1" applyFill="1" applyBorder="1" applyAlignment="1" applyProtection="1">
      <alignment horizontal="right" vertical="center" shrinkToFit="1"/>
    </xf>
    <xf numFmtId="180" fontId="2" fillId="0" borderId="118" xfId="0" applyNumberFormat="1" applyFont="1" applyFill="1" applyBorder="1" applyAlignment="1" applyProtection="1">
      <alignment horizontal="right" vertical="center" shrinkToFit="1"/>
    </xf>
    <xf numFmtId="180" fontId="2" fillId="0" borderId="118" xfId="0" applyNumberFormat="1" applyFont="1" applyFill="1" applyBorder="1" applyAlignment="1">
      <alignment horizontal="right" vertical="center" shrinkToFit="1"/>
    </xf>
    <xf numFmtId="177" fontId="2" fillId="0" borderId="118" xfId="1" applyNumberFormat="1" applyFont="1" applyFill="1" applyBorder="1" applyAlignment="1" applyProtection="1">
      <alignment horizontal="right" vertical="center" shrinkToFit="1"/>
    </xf>
    <xf numFmtId="180" fontId="2" fillId="0" borderId="115" xfId="1" applyNumberFormat="1" applyFont="1" applyFill="1" applyBorder="1" applyAlignment="1" applyProtection="1">
      <alignment horizontal="right" vertical="center" shrinkToFit="1"/>
    </xf>
    <xf numFmtId="180" fontId="0" fillId="0" borderId="12" xfId="1" applyNumberFormat="1" applyFont="1" applyFill="1" applyBorder="1" applyAlignment="1" applyProtection="1">
      <alignment horizontal="right" vertical="center" shrinkToFit="1"/>
    </xf>
    <xf numFmtId="180" fontId="0" fillId="0" borderId="3" xfId="1" applyNumberFormat="1" applyFont="1" applyFill="1" applyBorder="1" applyAlignment="1" applyProtection="1">
      <alignment horizontal="right" vertical="center" shrinkToFit="1"/>
    </xf>
    <xf numFmtId="180" fontId="0" fillId="0" borderId="107" xfId="1" applyNumberFormat="1" applyFont="1" applyFill="1" applyBorder="1" applyAlignment="1" applyProtection="1">
      <alignment horizontal="right" vertical="center" shrinkToFit="1"/>
    </xf>
    <xf numFmtId="180" fontId="2" fillId="0" borderId="126" xfId="0" applyNumberFormat="1" applyFont="1" applyFill="1" applyBorder="1" applyAlignment="1" applyProtection="1">
      <alignment horizontal="right" vertical="center" shrinkToFit="1"/>
    </xf>
    <xf numFmtId="177" fontId="7" fillId="0" borderId="31" xfId="0" applyNumberFormat="1" applyFont="1" applyFill="1" applyBorder="1" applyAlignment="1" applyProtection="1">
      <alignment horizontal="right" vertical="center" shrinkToFit="1"/>
    </xf>
    <xf numFmtId="177" fontId="7" fillId="2" borderId="31" xfId="0" applyNumberFormat="1" applyFont="1" applyFill="1" applyBorder="1" applyAlignment="1" applyProtection="1">
      <alignment horizontal="right" vertical="center" shrinkToFit="1"/>
    </xf>
    <xf numFmtId="177" fontId="2" fillId="2" borderId="74" xfId="0" applyNumberFormat="1" applyFont="1" applyFill="1" applyBorder="1" applyAlignment="1" applyProtection="1">
      <alignment horizontal="right" vertical="center" shrinkToFit="1"/>
    </xf>
    <xf numFmtId="180" fontId="0" fillId="0" borderId="186" xfId="1" applyNumberFormat="1" applyFont="1" applyFill="1" applyBorder="1" applyAlignment="1" applyProtection="1">
      <alignment horizontal="right" vertical="center" shrinkToFit="1"/>
    </xf>
    <xf numFmtId="180" fontId="2" fillId="0" borderId="48" xfId="0" applyNumberFormat="1" applyFont="1" applyFill="1" applyBorder="1" applyAlignment="1">
      <alignment horizontal="right" vertical="center" shrinkToFit="1"/>
    </xf>
    <xf numFmtId="180" fontId="2" fillId="0" borderId="3" xfId="0" applyNumberFormat="1" applyFont="1" applyFill="1" applyBorder="1" applyAlignment="1">
      <alignment horizontal="right" vertical="center" shrinkToFit="1"/>
    </xf>
    <xf numFmtId="180" fontId="0" fillId="0" borderId="4" xfId="1" applyNumberFormat="1" applyFont="1" applyFill="1" applyBorder="1" applyAlignment="1" applyProtection="1">
      <alignment horizontal="right" vertical="center" shrinkToFit="1"/>
    </xf>
    <xf numFmtId="180" fontId="2" fillId="3" borderId="23" xfId="1" applyNumberFormat="1" applyFont="1" applyFill="1" applyBorder="1" applyAlignment="1" applyProtection="1">
      <alignment horizontal="right" vertical="center" shrinkToFit="1"/>
    </xf>
    <xf numFmtId="180" fontId="2" fillId="0" borderId="122" xfId="0" applyNumberFormat="1" applyFont="1" applyFill="1" applyBorder="1" applyAlignment="1" applyProtection="1">
      <alignment horizontal="right" vertical="center" shrinkToFit="1"/>
    </xf>
    <xf numFmtId="180" fontId="20" fillId="0" borderId="4" xfId="0" applyNumberFormat="1" applyFont="1" applyFill="1" applyBorder="1" applyAlignment="1" applyProtection="1">
      <alignment horizontal="right" vertical="center" shrinkToFit="1"/>
    </xf>
    <xf numFmtId="180" fontId="20" fillId="0" borderId="4" xfId="1" applyNumberFormat="1" applyFont="1" applyFill="1" applyBorder="1" applyAlignment="1" applyProtection="1">
      <alignment horizontal="right" vertical="center" shrinkToFit="1"/>
    </xf>
    <xf numFmtId="180" fontId="20" fillId="0" borderId="4" xfId="0" applyNumberFormat="1" applyFont="1" applyFill="1" applyBorder="1" applyAlignment="1">
      <alignment horizontal="right" vertical="center" shrinkToFit="1"/>
    </xf>
    <xf numFmtId="180" fontId="21" fillId="0" borderId="4" xfId="1" applyNumberFormat="1" applyFont="1" applyFill="1" applyBorder="1" applyAlignment="1" applyProtection="1">
      <alignment horizontal="right" vertical="center" shrinkToFit="1"/>
    </xf>
    <xf numFmtId="180" fontId="20" fillId="0" borderId="6" xfId="1" applyNumberFormat="1" applyFont="1" applyFill="1" applyBorder="1" applyAlignment="1" applyProtection="1">
      <alignment horizontal="right" vertical="center" shrinkToFit="1"/>
    </xf>
    <xf numFmtId="180" fontId="20" fillId="0" borderId="38" xfId="1" applyNumberFormat="1" applyFont="1" applyFill="1" applyBorder="1" applyAlignment="1" applyProtection="1">
      <alignment horizontal="right" vertical="center" shrinkToFit="1"/>
    </xf>
    <xf numFmtId="183" fontId="20" fillId="0" borderId="48" xfId="1" applyNumberFormat="1" applyFont="1" applyFill="1" applyBorder="1" applyAlignment="1" applyProtection="1">
      <alignment horizontal="right" vertical="center" shrinkToFit="1"/>
    </xf>
    <xf numFmtId="183" fontId="20" fillId="0" borderId="82" xfId="1" applyNumberFormat="1" applyFont="1" applyFill="1" applyBorder="1" applyAlignment="1" applyProtection="1">
      <alignment horizontal="right" vertical="center" shrinkToFit="1"/>
    </xf>
    <xf numFmtId="180" fontId="20" fillId="0" borderId="3" xfId="0" applyNumberFormat="1" applyFont="1" applyFill="1" applyBorder="1" applyAlignment="1" applyProtection="1">
      <alignment horizontal="right" vertical="center" shrinkToFit="1"/>
    </xf>
    <xf numFmtId="180" fontId="21" fillId="0" borderId="3" xfId="1" applyNumberFormat="1" applyFont="1" applyFill="1" applyBorder="1" applyAlignment="1" applyProtection="1">
      <alignment horizontal="right" vertical="center" shrinkToFit="1"/>
    </xf>
    <xf numFmtId="180" fontId="20" fillId="0" borderId="91" xfId="1" applyNumberFormat="1" applyFont="1" applyFill="1" applyBorder="1" applyAlignment="1" applyProtection="1">
      <alignment horizontal="right" vertical="center" shrinkToFit="1"/>
    </xf>
    <xf numFmtId="180" fontId="20" fillId="0" borderId="23" xfId="1" applyNumberFormat="1" applyFont="1" applyFill="1" applyBorder="1" applyAlignment="1" applyProtection="1">
      <alignment horizontal="right" vertical="center" shrinkToFit="1"/>
    </xf>
    <xf numFmtId="183" fontId="20" fillId="0" borderId="3" xfId="1" applyNumberFormat="1" applyFont="1" applyFill="1" applyBorder="1" applyAlignment="1" applyProtection="1">
      <alignment horizontal="right" vertical="center" shrinkToFit="1"/>
    </xf>
    <xf numFmtId="183" fontId="20" fillId="0" borderId="23" xfId="1" applyNumberFormat="1" applyFont="1" applyFill="1" applyBorder="1" applyAlignment="1" applyProtection="1">
      <alignment horizontal="right" vertical="center" shrinkToFit="1"/>
    </xf>
    <xf numFmtId="180" fontId="20" fillId="0" borderId="110" xfId="0" applyNumberFormat="1" applyFont="1" applyFill="1" applyBorder="1" applyAlignment="1" applyProtection="1">
      <alignment horizontal="right" vertical="center" shrinkToFit="1"/>
    </xf>
    <xf numFmtId="180" fontId="20" fillId="0" borderId="107" xfId="0" applyNumberFormat="1" applyFont="1" applyFill="1" applyBorder="1" applyAlignment="1" applyProtection="1">
      <alignment horizontal="right" vertical="center" shrinkToFit="1"/>
    </xf>
    <xf numFmtId="182" fontId="20" fillId="0" borderId="107" xfId="1" applyNumberFormat="1" applyFont="1" applyFill="1" applyBorder="1" applyAlignment="1" applyProtection="1">
      <alignment horizontal="right" vertical="center" shrinkToFit="1"/>
    </xf>
    <xf numFmtId="180" fontId="21" fillId="0" borderId="107" xfId="1" applyNumberFormat="1" applyFont="1" applyFill="1" applyBorder="1" applyAlignment="1" applyProtection="1">
      <alignment horizontal="right" vertical="center" shrinkToFit="1"/>
    </xf>
    <xf numFmtId="180" fontId="20" fillId="0" borderId="135" xfId="1" applyNumberFormat="1" applyFont="1" applyFill="1" applyBorder="1" applyAlignment="1" applyProtection="1">
      <alignment horizontal="right" vertical="center" shrinkToFit="1"/>
    </xf>
    <xf numFmtId="180" fontId="20" fillId="0" borderId="122" xfId="1" applyNumberFormat="1" applyFont="1" applyFill="1" applyBorder="1" applyAlignment="1" applyProtection="1">
      <alignment horizontal="right" vertical="center" shrinkToFit="1"/>
    </xf>
    <xf numFmtId="183" fontId="20" fillId="0" borderId="107" xfId="1" applyNumberFormat="1" applyFont="1" applyFill="1" applyBorder="1" applyAlignment="1" applyProtection="1">
      <alignment horizontal="right" vertical="center" shrinkToFit="1"/>
    </xf>
    <xf numFmtId="183" fontId="20" fillId="0" borderId="122" xfId="1" applyNumberFormat="1" applyFont="1" applyFill="1" applyBorder="1" applyAlignment="1" applyProtection="1">
      <alignment horizontal="right" vertical="center" shrinkToFit="1"/>
    </xf>
    <xf numFmtId="177" fontId="7" fillId="0" borderId="31" xfId="1" applyNumberFormat="1" applyFont="1" applyFill="1" applyBorder="1" applyAlignment="1" applyProtection="1">
      <alignment horizontal="right" vertical="center" shrinkToFit="1"/>
    </xf>
    <xf numFmtId="177" fontId="2" fillId="0" borderId="33" xfId="1" applyNumberFormat="1" applyFont="1" applyFill="1" applyBorder="1" applyAlignment="1" applyProtection="1">
      <alignment horizontal="right" vertical="center" shrinkToFit="1"/>
    </xf>
    <xf numFmtId="180" fontId="0" fillId="0" borderId="10" xfId="1" applyNumberFormat="1" applyFont="1" applyFill="1" applyBorder="1" applyAlignment="1" applyProtection="1">
      <alignment horizontal="right" vertical="center" shrinkToFit="1"/>
    </xf>
    <xf numFmtId="180" fontId="2" fillId="3" borderId="4" xfId="1" applyNumberFormat="1" applyFont="1" applyFill="1" applyBorder="1" applyAlignment="1" applyProtection="1">
      <alignment horizontal="right" vertical="center" shrinkToFit="1"/>
    </xf>
    <xf numFmtId="180" fontId="2" fillId="3" borderId="3" xfId="1" applyNumberFormat="1" applyFont="1" applyFill="1" applyBorder="1" applyAlignment="1" applyProtection="1">
      <alignment horizontal="right" vertical="center" shrinkToFit="1"/>
    </xf>
    <xf numFmtId="177" fontId="0" fillId="3" borderId="3" xfId="0" applyNumberFormat="1" applyFont="1" applyFill="1" applyBorder="1" applyAlignment="1" applyProtection="1">
      <alignment horizontal="right" vertical="center"/>
    </xf>
    <xf numFmtId="177" fontId="7" fillId="0" borderId="3" xfId="0" applyNumberFormat="1" applyFont="1" applyFill="1" applyBorder="1" applyAlignment="1" applyProtection="1">
      <alignment horizontal="right" vertical="center"/>
    </xf>
    <xf numFmtId="177" fontId="7" fillId="0" borderId="55" xfId="0" applyNumberFormat="1" applyFont="1" applyFill="1" applyBorder="1" applyAlignment="1" applyProtection="1">
      <alignment horizontal="right" vertical="center"/>
    </xf>
    <xf numFmtId="180" fontId="2" fillId="3" borderId="107" xfId="0" applyNumberFormat="1" applyFont="1" applyFill="1" applyBorder="1" applyAlignment="1" applyProtection="1">
      <alignment horizontal="right" vertical="center" shrinkToFit="1"/>
    </xf>
    <xf numFmtId="177" fontId="15" fillId="0" borderId="31" xfId="0" applyNumberFormat="1" applyFont="1" applyFill="1" applyBorder="1" applyAlignment="1" applyProtection="1">
      <alignment horizontal="right" vertical="center" shrinkToFit="1"/>
    </xf>
    <xf numFmtId="177" fontId="2" fillId="3" borderId="31" xfId="0" applyNumberFormat="1" applyFont="1" applyFill="1" applyBorder="1" applyAlignment="1" applyProtection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3" borderId="4" xfId="0" applyNumberFormat="1" applyFont="1" applyFill="1" applyBorder="1" applyAlignment="1">
      <alignment horizontal="right" vertical="center" shrinkToFit="1"/>
    </xf>
    <xf numFmtId="177" fontId="2" fillId="0" borderId="59" xfId="0" applyNumberFormat="1" applyFont="1" applyFill="1" applyBorder="1" applyAlignment="1">
      <alignment horizontal="right" vertical="center" shrinkToFit="1"/>
    </xf>
    <xf numFmtId="177" fontId="2" fillId="2" borderId="31" xfId="1" applyNumberFormat="1" applyFont="1" applyFill="1" applyBorder="1" applyAlignment="1" applyProtection="1">
      <alignment horizontal="right" vertical="center" shrinkToFit="1"/>
    </xf>
    <xf numFmtId="177" fontId="2" fillId="0" borderId="31" xfId="0" applyNumberFormat="1" applyFont="1" applyFill="1" applyBorder="1" applyAlignment="1">
      <alignment horizontal="right" vertical="center" shrinkToFit="1"/>
    </xf>
    <xf numFmtId="177" fontId="2" fillId="0" borderId="36" xfId="1" applyNumberFormat="1" applyFont="1" applyFill="1" applyBorder="1" applyAlignment="1" applyProtection="1">
      <alignment horizontal="right" vertical="center" shrinkToFit="1"/>
    </xf>
    <xf numFmtId="177" fontId="0" fillId="0" borderId="10" xfId="1" applyNumberFormat="1" applyFont="1" applyFill="1" applyBorder="1" applyAlignment="1" applyProtection="1">
      <alignment horizontal="right" vertical="center" shrinkToFit="1"/>
    </xf>
    <xf numFmtId="177" fontId="2" fillId="0" borderId="4" xfId="0" applyNumberFormat="1" applyFont="1" applyFill="1" applyBorder="1" applyAlignment="1" applyProtection="1">
      <alignment horizontal="right" vertical="center" shrinkToFit="1"/>
    </xf>
    <xf numFmtId="177" fontId="2" fillId="0" borderId="4" xfId="1" applyNumberFormat="1" applyFont="1" applyFill="1" applyBorder="1" applyAlignment="1" applyProtection="1">
      <alignment horizontal="right" vertical="center" shrinkToFit="1"/>
    </xf>
    <xf numFmtId="177" fontId="2" fillId="0" borderId="48" xfId="0" applyNumberFormat="1" applyFont="1" applyFill="1" applyBorder="1" applyAlignment="1">
      <alignment horizontal="right" vertical="center" shrinkToFit="1"/>
    </xf>
    <xf numFmtId="177" fontId="2" fillId="0" borderId="6" xfId="1" applyNumberFormat="1" applyFont="1" applyFill="1" applyBorder="1" applyAlignment="1" applyProtection="1">
      <alignment horizontal="right" vertical="center" shrinkToFit="1"/>
    </xf>
    <xf numFmtId="177" fontId="2" fillId="0" borderId="38" xfId="1" applyNumberFormat="1" applyFont="1" applyFill="1" applyBorder="1" applyAlignment="1" applyProtection="1">
      <alignment horizontal="right" vertical="center" shrinkToFit="1"/>
    </xf>
    <xf numFmtId="177" fontId="2" fillId="0" borderId="58" xfId="1" applyNumberFormat="1" applyFont="1" applyFill="1" applyBorder="1" applyAlignment="1" applyProtection="1">
      <alignment horizontal="right" vertical="center" shrinkToFit="1"/>
    </xf>
    <xf numFmtId="177" fontId="2" fillId="0" borderId="3" xfId="0" applyNumberFormat="1" applyFont="1" applyFill="1" applyBorder="1" applyAlignment="1" applyProtection="1">
      <alignment horizontal="right" vertical="center" shrinkToFit="1"/>
    </xf>
    <xf numFmtId="177" fontId="2" fillId="0" borderId="3" xfId="1" applyNumberFormat="1" applyFont="1" applyFill="1" applyBorder="1" applyAlignment="1" applyProtection="1">
      <alignment horizontal="right" vertical="center" shrinkToFit="1"/>
    </xf>
    <xf numFmtId="177" fontId="2" fillId="0" borderId="91" xfId="1" applyNumberFormat="1" applyFont="1" applyFill="1" applyBorder="1" applyAlignment="1" applyProtection="1">
      <alignment horizontal="right" vertical="center" shrinkToFit="1"/>
    </xf>
    <xf numFmtId="177" fontId="2" fillId="0" borderId="23" xfId="1" applyNumberFormat="1" applyFont="1" applyFill="1" applyBorder="1" applyAlignment="1" applyProtection="1">
      <alignment horizontal="right" vertical="center" shrinkToFit="1"/>
    </xf>
    <xf numFmtId="177" fontId="2" fillId="0" borderId="55" xfId="1" applyNumberFormat="1" applyFont="1" applyFill="1" applyBorder="1" applyAlignment="1" applyProtection="1">
      <alignment horizontal="right" vertical="center" shrinkToFit="1"/>
    </xf>
    <xf numFmtId="177" fontId="0" fillId="0" borderId="107" xfId="1" applyNumberFormat="1" applyFont="1" applyFill="1" applyBorder="1" applyAlignment="1" applyProtection="1">
      <alignment horizontal="right" vertical="center" shrinkToFit="1"/>
    </xf>
    <xf numFmtId="177" fontId="2" fillId="0" borderId="107" xfId="0" applyNumberFormat="1" applyFont="1" applyFill="1" applyBorder="1" applyAlignment="1" applyProtection="1">
      <alignment horizontal="right" vertical="center" shrinkToFit="1"/>
    </xf>
    <xf numFmtId="177" fontId="2" fillId="0" borderId="107" xfId="1" applyNumberFormat="1" applyFont="1" applyFill="1" applyBorder="1" applyAlignment="1" applyProtection="1">
      <alignment horizontal="right" vertical="center" shrinkToFit="1"/>
    </xf>
    <xf numFmtId="177" fontId="2" fillId="0" borderId="135" xfId="1" applyNumberFormat="1" applyFont="1" applyFill="1" applyBorder="1" applyAlignment="1" applyProtection="1">
      <alignment horizontal="right" vertical="center" shrinkToFit="1"/>
    </xf>
    <xf numFmtId="177" fontId="2" fillId="0" borderId="122" xfId="1" applyNumberFormat="1" applyFont="1" applyFill="1" applyBorder="1" applyAlignment="1" applyProtection="1">
      <alignment horizontal="right" vertical="center" shrinkToFit="1"/>
    </xf>
    <xf numFmtId="177" fontId="2" fillId="0" borderId="126" xfId="1" applyNumberFormat="1" applyFont="1" applyFill="1" applyBorder="1" applyAlignment="1" applyProtection="1">
      <alignment horizontal="right" vertical="center" shrinkToFit="1"/>
    </xf>
    <xf numFmtId="177" fontId="15" fillId="0" borderId="31" xfId="1" applyNumberFormat="1" applyFont="1" applyFill="1" applyBorder="1" applyAlignment="1" applyProtection="1">
      <alignment horizontal="right" vertical="center" shrinkToFit="1"/>
    </xf>
    <xf numFmtId="177" fontId="0" fillId="0" borderId="118" xfId="0" applyNumberFormat="1" applyFont="1" applyFill="1" applyBorder="1" applyAlignment="1">
      <alignment horizontal="right" vertical="center"/>
    </xf>
    <xf numFmtId="177" fontId="0" fillId="0" borderId="118" xfId="0" applyNumberFormat="1" applyFont="1" applyFill="1" applyBorder="1" applyAlignment="1" applyProtection="1">
      <alignment horizontal="right" vertical="center"/>
    </xf>
    <xf numFmtId="177" fontId="0" fillId="0" borderId="118" xfId="1" applyNumberFormat="1" applyFont="1" applyFill="1" applyBorder="1" applyAlignment="1" applyProtection="1">
      <alignment horizontal="right" vertical="center"/>
    </xf>
    <xf numFmtId="177" fontId="0" fillId="0" borderId="120" xfId="0" applyNumberFormat="1" applyFont="1" applyFill="1" applyBorder="1" applyAlignment="1" applyProtection="1">
      <alignment horizontal="right" vertical="center"/>
    </xf>
    <xf numFmtId="180" fontId="0" fillId="0" borderId="10" xfId="1" applyNumberFormat="1" applyFont="1" applyBorder="1" applyAlignment="1" applyProtection="1">
      <alignment horizontal="right" vertical="center" shrinkToFit="1"/>
    </xf>
    <xf numFmtId="180" fontId="2" fillId="0" borderId="163" xfId="1" applyNumberFormat="1" applyFont="1" applyBorder="1" applyAlignment="1" applyProtection="1">
      <alignment horizontal="right" vertical="center" shrinkToFit="1"/>
    </xf>
    <xf numFmtId="180" fontId="2" fillId="0" borderId="44" xfId="1" applyNumberFormat="1" applyFont="1" applyBorder="1" applyAlignment="1" applyProtection="1">
      <alignment horizontal="right" vertical="center" shrinkToFit="1"/>
    </xf>
    <xf numFmtId="180" fontId="2" fillId="0" borderId="60" xfId="1" applyNumberFormat="1" applyFont="1" applyBorder="1" applyAlignment="1" applyProtection="1">
      <alignment horizontal="right" vertical="center" shrinkToFit="1"/>
    </xf>
    <xf numFmtId="180" fontId="2" fillId="0" borderId="30" xfId="1" applyNumberFormat="1" applyFont="1" applyBorder="1" applyAlignment="1" applyProtection="1">
      <alignment horizontal="right" vertical="center" shrinkToFit="1"/>
    </xf>
    <xf numFmtId="180" fontId="2" fillId="0" borderId="60" xfId="0" applyNumberFormat="1" applyFont="1" applyBorder="1" applyAlignment="1">
      <alignment horizontal="right" vertical="center" shrinkToFit="1"/>
    </xf>
    <xf numFmtId="180" fontId="2" fillId="0" borderId="23" xfId="1" applyNumberFormat="1" applyFont="1" applyBorder="1" applyAlignment="1" applyProtection="1">
      <alignment horizontal="right" vertical="center" shrinkToFit="1"/>
    </xf>
    <xf numFmtId="180" fontId="2" fillId="0" borderId="62" xfId="1" applyNumberFormat="1" applyFont="1" applyBorder="1" applyAlignment="1" applyProtection="1">
      <alignment horizontal="right" vertical="center" shrinkToFit="1"/>
    </xf>
    <xf numFmtId="180" fontId="2" fillId="0" borderId="17" xfId="1" applyNumberFormat="1" applyFont="1" applyBorder="1" applyAlignment="1" applyProtection="1">
      <alignment horizontal="right" vertical="center" shrinkToFit="1"/>
    </xf>
    <xf numFmtId="180" fontId="2" fillId="0" borderId="204" xfId="1" applyNumberFormat="1" applyFont="1" applyBorder="1" applyAlignment="1" applyProtection="1">
      <alignment horizontal="right" vertical="center" shrinkToFit="1"/>
    </xf>
    <xf numFmtId="180" fontId="2" fillId="0" borderId="45" xfId="1" applyNumberFormat="1" applyFont="1" applyBorder="1" applyAlignment="1" applyProtection="1">
      <alignment horizontal="right" vertical="center" shrinkToFit="1"/>
    </xf>
    <xf numFmtId="180" fontId="2" fillId="0" borderId="37" xfId="1" applyNumberFormat="1" applyFont="1" applyBorder="1" applyAlignment="1" applyProtection="1">
      <alignment horizontal="right" vertical="center" shrinkToFit="1"/>
    </xf>
    <xf numFmtId="180" fontId="2" fillId="0" borderId="197" xfId="1" applyNumberFormat="1" applyFont="1" applyBorder="1" applyAlignment="1" applyProtection="1">
      <alignment horizontal="right" vertical="center" shrinkToFit="1"/>
    </xf>
    <xf numFmtId="180" fontId="2" fillId="0" borderId="37" xfId="0" applyNumberFormat="1" applyFont="1" applyBorder="1" applyAlignment="1">
      <alignment horizontal="right" vertical="center" shrinkToFit="1"/>
    </xf>
    <xf numFmtId="180" fontId="2" fillId="0" borderId="195" xfId="1" applyNumberFormat="1" applyFont="1" applyBorder="1" applyAlignment="1" applyProtection="1">
      <alignment horizontal="right" vertical="center" shrinkToFit="1"/>
    </xf>
    <xf numFmtId="180" fontId="2" fillId="0" borderId="205" xfId="1" applyNumberFormat="1" applyFont="1" applyBorder="1" applyAlignment="1" applyProtection="1">
      <alignment horizontal="right" vertical="center" shrinkToFit="1"/>
    </xf>
    <xf numFmtId="180" fontId="2" fillId="0" borderId="144" xfId="1" applyNumberFormat="1" applyFont="1" applyBorder="1" applyAlignment="1" applyProtection="1">
      <alignment horizontal="right" vertical="center" shrinkToFit="1"/>
    </xf>
    <xf numFmtId="180" fontId="2" fillId="0" borderId="145" xfId="1" applyNumberFormat="1" applyFont="1" applyBorder="1" applyAlignment="1" applyProtection="1">
      <alignment horizontal="right" vertical="center" shrinkToFit="1"/>
    </xf>
    <xf numFmtId="180" fontId="2" fillId="0" borderId="194" xfId="1" applyNumberFormat="1" applyFont="1" applyBorder="1" applyAlignment="1" applyProtection="1">
      <alignment horizontal="right" vertical="center" shrinkToFit="1"/>
    </xf>
    <xf numFmtId="180" fontId="2" fillId="0" borderId="145" xfId="0" applyNumberFormat="1" applyFont="1" applyBorder="1" applyAlignment="1">
      <alignment horizontal="right" vertical="center" shrinkToFit="1"/>
    </xf>
    <xf numFmtId="185" fontId="13" fillId="0" borderId="178" xfId="5" applyNumberFormat="1" applyFont="1" applyFill="1" applyBorder="1" applyAlignment="1">
      <alignment horizontal="distributed" vertical="center" shrinkToFit="1"/>
    </xf>
    <xf numFmtId="185" fontId="13" fillId="0" borderId="177" xfId="5" applyNumberFormat="1" applyFont="1" applyFill="1" applyBorder="1" applyAlignment="1">
      <alignment horizontal="distributed" vertical="center" shrinkToFit="1"/>
    </xf>
    <xf numFmtId="185" fontId="23" fillId="0" borderId="182" xfId="5" applyNumberFormat="1" applyFont="1" applyFill="1" applyBorder="1" applyAlignment="1">
      <alignment horizontal="distributed" vertical="center" shrinkToFit="1"/>
    </xf>
    <xf numFmtId="180" fontId="0" fillId="0" borderId="201" xfId="1" applyNumberFormat="1" applyFont="1" applyBorder="1" applyAlignment="1" applyProtection="1">
      <alignment horizontal="right" vertical="center" shrinkToFit="1"/>
    </xf>
    <xf numFmtId="180" fontId="2" fillId="0" borderId="201" xfId="1" applyNumberFormat="1" applyFont="1" applyBorder="1" applyAlignment="1" applyProtection="1">
      <alignment horizontal="right" vertical="center" shrinkToFit="1"/>
    </xf>
    <xf numFmtId="180" fontId="2" fillId="0" borderId="202" xfId="1" applyNumberFormat="1" applyFont="1" applyBorder="1" applyAlignment="1" applyProtection="1">
      <alignment horizontal="right" vertical="center" shrinkToFit="1"/>
    </xf>
    <xf numFmtId="180" fontId="2" fillId="0" borderId="86" xfId="1" applyNumberFormat="1" applyFont="1" applyBorder="1" applyAlignment="1" applyProtection="1">
      <alignment horizontal="right" vertical="center" shrinkToFit="1"/>
    </xf>
    <xf numFmtId="180" fontId="2" fillId="0" borderId="87" xfId="1" applyNumberFormat="1" applyFont="1" applyBorder="1" applyAlignment="1" applyProtection="1">
      <alignment horizontal="right" vertical="center" shrinkToFit="1"/>
    </xf>
    <xf numFmtId="180" fontId="2" fillId="0" borderId="26" xfId="1" applyNumberFormat="1" applyFont="1" applyBorder="1" applyAlignment="1" applyProtection="1">
      <alignment horizontal="right" vertical="center" shrinkToFit="1"/>
    </xf>
    <xf numFmtId="180" fontId="2" fillId="0" borderId="164" xfId="1" applyNumberFormat="1" applyFont="1" applyBorder="1" applyAlignment="1" applyProtection="1">
      <alignment horizontal="right" vertical="center" shrinkToFit="1"/>
    </xf>
    <xf numFmtId="180" fontId="2" fillId="0" borderId="34" xfId="1" applyNumberFormat="1" applyFont="1" applyBorder="1" applyAlignment="1" applyProtection="1">
      <alignment horizontal="right" vertical="center" shrinkToFit="1"/>
    </xf>
    <xf numFmtId="180" fontId="2" fillId="0" borderId="54" xfId="1" applyNumberFormat="1" applyFont="1" applyBorder="1" applyAlignment="1" applyProtection="1">
      <alignment horizontal="right" vertical="center" shrinkToFit="1"/>
    </xf>
    <xf numFmtId="180" fontId="2" fillId="0" borderId="193" xfId="1" applyNumberFormat="1" applyFont="1" applyBorder="1" applyAlignment="1" applyProtection="1">
      <alignment horizontal="right" vertical="center" shrinkToFit="1"/>
    </xf>
    <xf numFmtId="0" fontId="1" fillId="0" borderId="0" xfId="7"/>
    <xf numFmtId="0" fontId="24" fillId="0" borderId="0" xfId="7" applyFont="1" applyAlignment="1">
      <alignment vertical="center"/>
    </xf>
    <xf numFmtId="0" fontId="25" fillId="0" borderId="0" xfId="7" applyFont="1" applyAlignment="1"/>
    <xf numFmtId="0" fontId="4" fillId="0" borderId="1" xfId="0" applyFont="1" applyFill="1" applyBorder="1" applyAlignment="1">
      <alignment horizontal="center" vertical="center"/>
    </xf>
    <xf numFmtId="180" fontId="0" fillId="0" borderId="17" xfId="1" applyNumberFormat="1" applyFont="1" applyFill="1" applyBorder="1" applyAlignment="1" applyProtection="1">
      <alignment horizontal="right" vertical="center" shrinkToFit="1"/>
    </xf>
    <xf numFmtId="0" fontId="6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7" fontId="14" fillId="0" borderId="4" xfId="0" applyNumberFormat="1" applyFont="1" applyFill="1" applyBorder="1" applyAlignment="1">
      <alignment horizontal="right" vertical="center" shrinkToFit="1"/>
    </xf>
    <xf numFmtId="176" fontId="14" fillId="0" borderId="4" xfId="0" quotePrefix="1" applyNumberFormat="1" applyFont="1" applyFill="1" applyBorder="1" applyAlignment="1">
      <alignment horizontal="right" vertical="center" shrinkToFit="1"/>
    </xf>
    <xf numFmtId="179" fontId="14" fillId="0" borderId="1" xfId="0" applyNumberFormat="1" applyFont="1" applyFill="1" applyBorder="1" applyAlignment="1">
      <alignment vertical="center" shrinkToFit="1"/>
    </xf>
    <xf numFmtId="178" fontId="4" fillId="0" borderId="48" xfId="0" applyNumberFormat="1" applyFont="1" applyBorder="1" applyAlignment="1">
      <alignment shrinkToFit="1"/>
    </xf>
    <xf numFmtId="184" fontId="4" fillId="0" borderId="3" xfId="0" applyNumberFormat="1" applyFont="1" applyBorder="1" applyAlignment="1">
      <alignment shrinkToFit="1"/>
    </xf>
    <xf numFmtId="184" fontId="0" fillId="0" borderId="189" xfId="0" applyNumberFormat="1" applyBorder="1" applyAlignment="1">
      <alignment vertical="center" shrinkToFit="1"/>
    </xf>
    <xf numFmtId="184" fontId="4" fillId="0" borderId="107" xfId="0" applyNumberFormat="1" applyFont="1" applyBorder="1" applyAlignment="1">
      <alignment shrinkToFit="1"/>
    </xf>
    <xf numFmtId="177" fontId="4" fillId="0" borderId="82" xfId="0" applyNumberFormat="1" applyFont="1" applyBorder="1" applyAlignment="1">
      <alignment shrinkToFit="1"/>
    </xf>
    <xf numFmtId="184" fontId="4" fillId="0" borderId="62" xfId="0" applyNumberFormat="1" applyFont="1" applyBorder="1" applyAlignment="1">
      <alignment shrinkToFit="1"/>
    </xf>
    <xf numFmtId="184" fontId="0" fillId="0" borderId="64" xfId="0" applyNumberFormat="1" applyBorder="1" applyAlignment="1">
      <alignment vertical="center" shrinkToFit="1"/>
    </xf>
    <xf numFmtId="184" fontId="4" fillId="0" borderId="49" xfId="0" applyNumberFormat="1" applyFont="1" applyBorder="1" applyAlignment="1">
      <alignment shrinkToFit="1"/>
    </xf>
    <xf numFmtId="0" fontId="0" fillId="0" borderId="176" xfId="0" applyBorder="1" applyAlignment="1">
      <alignment horizontal="center" vertical="center"/>
    </xf>
    <xf numFmtId="178" fontId="26" fillId="0" borderId="4" xfId="0" applyNumberFormat="1" applyFont="1" applyFill="1" applyBorder="1" applyAlignment="1">
      <alignment horizontal="right" vertical="center" shrinkToFit="1"/>
    </xf>
    <xf numFmtId="0" fontId="24" fillId="0" borderId="0" xfId="7" applyFont="1" applyAlignment="1">
      <alignment horizontal="center" vertical="center"/>
    </xf>
    <xf numFmtId="0" fontId="7" fillId="0" borderId="160" xfId="0" applyFont="1" applyFill="1" applyBorder="1" applyAlignment="1">
      <alignment horizontal="center" vertical="center" textRotation="255" shrinkToFit="1"/>
    </xf>
    <xf numFmtId="0" fontId="0" fillId="0" borderId="161" xfId="0" applyBorder="1" applyAlignment="1">
      <alignment horizontal="center" vertical="center" textRotation="255" shrinkToFit="1"/>
    </xf>
    <xf numFmtId="0" fontId="0" fillId="0" borderId="165" xfId="0" applyFont="1" applyBorder="1" applyAlignment="1">
      <alignment vertical="center"/>
    </xf>
    <xf numFmtId="0" fontId="0" fillId="0" borderId="166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9" xfId="0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Fill="1" applyBorder="1" applyAlignment="1">
      <alignment horizontal="center" vertical="top" wrapText="1"/>
    </xf>
    <xf numFmtId="180" fontId="7" fillId="0" borderId="12" xfId="0" applyNumberFormat="1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textRotation="255" shrinkToFit="1"/>
    </xf>
    <xf numFmtId="0" fontId="0" fillId="0" borderId="161" xfId="0" applyFill="1" applyBorder="1" applyAlignment="1">
      <alignment horizontal="center" vertical="center" textRotation="255" shrinkToFit="1"/>
    </xf>
    <xf numFmtId="0" fontId="7" fillId="0" borderId="159" xfId="0" applyFont="1" applyFill="1" applyBorder="1" applyAlignment="1">
      <alignment horizontal="center" vertical="center" textRotation="255" shrinkToFit="1"/>
    </xf>
    <xf numFmtId="0" fontId="7" fillId="0" borderId="162" xfId="0" applyFont="1" applyFill="1" applyBorder="1" applyAlignment="1" applyProtection="1">
      <alignment vertical="center" textRotation="255" shrinkToFit="1"/>
    </xf>
    <xf numFmtId="0" fontId="0" fillId="0" borderId="163" xfId="0" applyBorder="1" applyAlignment="1">
      <alignment vertical="center" textRotation="255" shrinkToFit="1"/>
    </xf>
    <xf numFmtId="0" fontId="0" fillId="0" borderId="164" xfId="0" applyBorder="1" applyAlignment="1">
      <alignment vertical="center" textRotation="255" shrinkToFit="1"/>
    </xf>
    <xf numFmtId="0" fontId="0" fillId="0" borderId="64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63" xfId="0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64" xfId="0" applyBorder="1" applyAlignment="1">
      <alignment vertical="center" textRotation="255" shrinkToFit="1"/>
    </xf>
    <xf numFmtId="0" fontId="7" fillId="0" borderId="161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Alignment="1"/>
    <xf numFmtId="0" fontId="0" fillId="0" borderId="42" xfId="0" applyFont="1" applyBorder="1" applyAlignment="1">
      <alignment horizontal="center" vertical="center" textRotation="255"/>
    </xf>
    <xf numFmtId="0" fontId="0" fillId="0" borderId="188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top" textRotation="255"/>
    </xf>
    <xf numFmtId="0" fontId="0" fillId="0" borderId="186" xfId="0" applyFont="1" applyBorder="1" applyAlignment="1">
      <alignment horizontal="center" vertical="top" textRotation="255"/>
    </xf>
    <xf numFmtId="0" fontId="7" fillId="0" borderId="160" xfId="0" applyFont="1" applyFill="1" applyBorder="1" applyAlignment="1" applyProtection="1">
      <alignment horizontal="center" vertical="center" textRotation="255"/>
    </xf>
    <xf numFmtId="0" fontId="0" fillId="0" borderId="159" xfId="0" applyBorder="1" applyAlignment="1">
      <alignment horizontal="center" vertical="center" textRotation="255"/>
    </xf>
    <xf numFmtId="0" fontId="7" fillId="0" borderId="162" xfId="0" applyFont="1" applyFill="1" applyBorder="1" applyAlignment="1" applyProtection="1">
      <alignment horizontal="center" vertical="center" textRotation="255"/>
    </xf>
    <xf numFmtId="0" fontId="0" fillId="0" borderId="164" xfId="0" applyBorder="1" applyAlignment="1">
      <alignment horizontal="center" vertical="center" textRotation="255"/>
    </xf>
    <xf numFmtId="0" fontId="7" fillId="0" borderId="167" xfId="0" applyFont="1" applyFill="1" applyBorder="1" applyAlignment="1" applyProtection="1">
      <alignment horizontal="center" vertical="center" textRotation="255"/>
    </xf>
    <xf numFmtId="0" fontId="7" fillId="0" borderId="175" xfId="0" applyFont="1" applyFill="1" applyBorder="1" applyAlignment="1" applyProtection="1">
      <alignment horizontal="center" vertical="center" textRotation="255"/>
    </xf>
    <xf numFmtId="0" fontId="7" fillId="0" borderId="176" xfId="0" applyFont="1" applyFill="1" applyBorder="1" applyAlignment="1" applyProtection="1">
      <alignment horizontal="center" vertical="center" textRotation="255"/>
    </xf>
    <xf numFmtId="0" fontId="7" fillId="0" borderId="163" xfId="0" applyFont="1" applyFill="1" applyBorder="1" applyAlignment="1" applyProtection="1">
      <alignment horizontal="center" vertical="center" textRotation="255"/>
    </xf>
    <xf numFmtId="0" fontId="0" fillId="0" borderId="163" xfId="0" applyBorder="1" applyAlignment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4" fillId="0" borderId="170" xfId="0" applyFont="1" applyFill="1" applyBorder="1" applyAlignment="1" applyProtection="1">
      <alignment horizontal="center" vertical="top" textRotation="255"/>
    </xf>
    <xf numFmtId="0" fontId="0" fillId="0" borderId="71" xfId="0" applyFont="1" applyBorder="1" applyAlignment="1">
      <alignment horizontal="center" vertical="top" textRotation="255"/>
    </xf>
    <xf numFmtId="0" fontId="0" fillId="0" borderId="1" xfId="0" applyFont="1" applyBorder="1" applyAlignment="1">
      <alignment horizontal="center" vertical="top" textRotation="255" wrapText="1"/>
    </xf>
    <xf numFmtId="0" fontId="0" fillId="0" borderId="11" xfId="0" applyFont="1" applyBorder="1" applyAlignment="1">
      <alignment horizontal="center" vertical="top" textRotation="255" wrapText="1"/>
    </xf>
    <xf numFmtId="0" fontId="4" fillId="0" borderId="160" xfId="0" applyFont="1" applyFill="1" applyBorder="1" applyAlignment="1">
      <alignment vertical="center" textRotation="255" shrinkToFit="1"/>
    </xf>
    <xf numFmtId="0" fontId="0" fillId="0" borderId="159" xfId="0" applyFont="1" applyBorder="1" applyAlignment="1">
      <alignment vertical="center" textRotation="255"/>
    </xf>
    <xf numFmtId="0" fontId="0" fillId="0" borderId="161" xfId="0" applyFont="1" applyBorder="1" applyAlignment="1">
      <alignment vertical="center" textRotation="255"/>
    </xf>
    <xf numFmtId="0" fontId="4" fillId="0" borderId="157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0" fillId="0" borderId="42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2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16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4" fillId="0" borderId="157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3" xfId="0" applyFont="1" applyFill="1" applyBorder="1" applyAlignment="1" applyProtection="1">
      <alignment horizontal="center" vertical="center"/>
    </xf>
    <xf numFmtId="0" fontId="0" fillId="0" borderId="17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top" textRotation="255"/>
    </xf>
    <xf numFmtId="0" fontId="4" fillId="0" borderId="90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textRotation="255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68" xfId="0" applyFont="1" applyFill="1" applyBorder="1" applyAlignment="1" applyProtection="1">
      <alignment horizontal="center" vertical="center"/>
    </xf>
    <xf numFmtId="0" fontId="0" fillId="0" borderId="169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86" xfId="0" applyFont="1" applyFill="1" applyBorder="1" applyAlignment="1" applyProtection="1">
      <alignment horizontal="center" vertical="top" textRotation="255" wrapText="1"/>
    </xf>
    <xf numFmtId="0" fontId="4" fillId="0" borderId="90" xfId="0" applyFont="1" applyBorder="1" applyAlignment="1">
      <alignment vertical="top" textRotation="255" wrapText="1"/>
    </xf>
    <xf numFmtId="0" fontId="0" fillId="0" borderId="90" xfId="0" applyFont="1" applyBorder="1" applyAlignment="1">
      <alignment horizontal="center" vertical="top" textRotation="255" wrapText="1"/>
    </xf>
    <xf numFmtId="0" fontId="0" fillId="0" borderId="68" xfId="0" applyFont="1" applyBorder="1" applyAlignment="1">
      <alignment horizontal="center" vertical="top" textRotation="255" wrapText="1"/>
    </xf>
    <xf numFmtId="0" fontId="4" fillId="0" borderId="172" xfId="0" applyFont="1" applyFill="1" applyBorder="1" applyAlignment="1" applyProtection="1">
      <alignment horizontal="center" vertical="center"/>
    </xf>
    <xf numFmtId="0" fontId="0" fillId="0" borderId="17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70" xfId="1" applyFont="1" applyFill="1" applyBorder="1" applyAlignment="1" applyProtection="1">
      <alignment horizontal="center" vertical="top" textRotation="255" wrapText="1"/>
    </xf>
    <xf numFmtId="0" fontId="0" fillId="0" borderId="71" xfId="0" applyFont="1" applyBorder="1" applyAlignment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textRotation="255" wrapText="1"/>
    </xf>
    <xf numFmtId="0" fontId="4" fillId="0" borderId="11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6" xfId="0" applyFont="1" applyBorder="1" applyAlignment="1"/>
    <xf numFmtId="0" fontId="0" fillId="0" borderId="174" xfId="0" applyFont="1" applyBorder="1" applyAlignment="1"/>
    <xf numFmtId="0" fontId="0" fillId="0" borderId="200" xfId="0" applyFont="1" applyFill="1" applyBorder="1" applyAlignment="1" applyProtection="1">
      <alignment horizontal="center" vertical="center"/>
    </xf>
    <xf numFmtId="0" fontId="0" fillId="0" borderId="98" xfId="0" applyFont="1" applyFill="1" applyBorder="1" applyAlignment="1" applyProtection="1">
      <alignment horizontal="center" vertical="center"/>
    </xf>
    <xf numFmtId="0" fontId="0" fillId="0" borderId="95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68" xfId="0" applyFont="1" applyFill="1" applyBorder="1" applyAlignment="1" applyProtection="1">
      <alignment horizontal="center" vertical="center" wrapText="1"/>
    </xf>
    <xf numFmtId="0" fontId="0" fillId="0" borderId="172" xfId="0" applyFont="1" applyFill="1" applyBorder="1" applyAlignment="1" applyProtection="1">
      <alignment horizontal="center" vertical="center" wrapText="1"/>
    </xf>
    <xf numFmtId="0" fontId="0" fillId="0" borderId="201" xfId="0" applyFont="1" applyFill="1" applyBorder="1" applyAlignment="1" applyProtection="1">
      <alignment horizontal="center" vertical="center" wrapText="1"/>
    </xf>
    <xf numFmtId="0" fontId="0" fillId="0" borderId="202" xfId="0" applyFont="1" applyFill="1" applyBorder="1" applyAlignment="1" applyProtection="1">
      <alignment horizontal="center" vertical="center" wrapText="1"/>
    </xf>
    <xf numFmtId="0" fontId="0" fillId="0" borderId="45" xfId="0" applyFont="1" applyBorder="1" applyAlignment="1">
      <alignment horizontal="center" vertical="center" shrinkToFit="1"/>
    </xf>
    <xf numFmtId="0" fontId="0" fillId="0" borderId="86" xfId="0" applyFont="1" applyBorder="1" applyAlignment="1">
      <alignment horizontal="center" vertical="center" shrinkToFit="1"/>
    </xf>
    <xf numFmtId="0" fontId="7" fillId="0" borderId="162" xfId="0" applyFont="1" applyBorder="1" applyAlignment="1" applyProtection="1">
      <alignment horizontal="center" vertical="center" textRotation="255"/>
    </xf>
    <xf numFmtId="0" fontId="7" fillId="0" borderId="163" xfId="0" applyFont="1" applyBorder="1" applyAlignment="1" applyProtection="1">
      <alignment horizontal="center" vertical="center" textRotation="255"/>
    </xf>
    <xf numFmtId="0" fontId="7" fillId="0" borderId="164" xfId="0" applyFont="1" applyBorder="1" applyAlignment="1" applyProtection="1">
      <alignment horizontal="center" vertical="center" textRotation="255"/>
    </xf>
    <xf numFmtId="0" fontId="0" fillId="0" borderId="6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5" xfId="0" applyFont="1" applyFill="1" applyBorder="1" applyAlignment="1" applyProtection="1">
      <alignment horizontal="center" vertical="center" wrapText="1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86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 textRotation="255"/>
    </xf>
    <xf numFmtId="0" fontId="7" fillId="0" borderId="62" xfId="0" applyFont="1" applyBorder="1" applyAlignment="1" applyProtection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7" fillId="0" borderId="167" xfId="0" applyFont="1" applyFill="1" applyBorder="1" applyAlignment="1" applyProtection="1">
      <alignment horizontal="center" vertical="center" textRotation="255" shrinkToFit="1"/>
    </xf>
    <xf numFmtId="0" fontId="0" fillId="0" borderId="176" xfId="0" applyBorder="1" applyAlignment="1">
      <alignment horizontal="center" vertical="center" textRotation="255" shrinkToFit="1"/>
    </xf>
    <xf numFmtId="0" fontId="0" fillId="0" borderId="200" xfId="0" applyFont="1" applyFill="1" applyBorder="1" applyAlignment="1" applyProtection="1">
      <alignment horizontal="center" vertical="center" wrapText="1"/>
    </xf>
    <xf numFmtId="0" fontId="0" fillId="0" borderId="98" xfId="0" applyFont="1" applyFill="1" applyBorder="1" applyAlignment="1" applyProtection="1">
      <alignment horizontal="center" vertical="center" wrapText="1"/>
    </xf>
    <xf numFmtId="0" fontId="0" fillId="0" borderId="95" xfId="0" applyFont="1" applyFill="1" applyBorder="1" applyAlignment="1" applyProtection="1">
      <alignment horizontal="center" vertical="center" wrapText="1"/>
    </xf>
    <xf numFmtId="0" fontId="7" fillId="0" borderId="167" xfId="0" applyFont="1" applyFill="1" applyBorder="1" applyAlignment="1">
      <alignment horizontal="center" vertical="center" textRotation="255"/>
    </xf>
    <xf numFmtId="0" fontId="7" fillId="0" borderId="175" xfId="0" applyFont="1" applyFill="1" applyBorder="1" applyAlignment="1">
      <alignment horizontal="center" vertical="center" textRotation="255"/>
    </xf>
    <xf numFmtId="0" fontId="7" fillId="0" borderId="176" xfId="0" applyFont="1" applyFill="1" applyBorder="1" applyAlignment="1">
      <alignment horizontal="center" vertical="center" textRotation="255"/>
    </xf>
    <xf numFmtId="0" fontId="7" fillId="0" borderId="160" xfId="0" applyFont="1" applyBorder="1" applyAlignment="1" applyProtection="1">
      <alignment horizontal="center" vertical="center" textRotation="255"/>
    </xf>
    <xf numFmtId="0" fontId="7" fillId="0" borderId="159" xfId="0" applyFont="1" applyBorder="1" applyAlignment="1" applyProtection="1">
      <alignment horizontal="center" vertical="center" textRotation="255"/>
    </xf>
    <xf numFmtId="0" fontId="0" fillId="0" borderId="161" xfId="0" applyBorder="1" applyAlignment="1">
      <alignment horizontal="center" vertical="center" textRotation="255"/>
    </xf>
    <xf numFmtId="0" fontId="7" fillId="0" borderId="162" xfId="0" applyFont="1" applyFill="1" applyBorder="1" applyAlignment="1" applyProtection="1">
      <alignment vertical="center" textRotation="255"/>
    </xf>
    <xf numFmtId="0" fontId="0" fillId="0" borderId="163" xfId="0" applyBorder="1" applyAlignment="1">
      <alignment vertical="center" textRotation="255"/>
    </xf>
    <xf numFmtId="0" fontId="0" fillId="0" borderId="164" xfId="0" applyBorder="1" applyAlignment="1">
      <alignment vertical="center" textRotation="255"/>
    </xf>
    <xf numFmtId="0" fontId="2" fillId="0" borderId="180" xfId="0" applyFont="1" applyFill="1" applyBorder="1" applyAlignment="1" applyProtection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2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11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top" wrapText="1" shrinkToFit="1"/>
    </xf>
    <xf numFmtId="0" fontId="0" fillId="0" borderId="91" xfId="0" applyBorder="1" applyAlignment="1">
      <alignment horizontal="center" vertical="top" wrapText="1" shrinkToFit="1"/>
    </xf>
    <xf numFmtId="0" fontId="0" fillId="0" borderId="40" xfId="0" applyBorder="1" applyAlignment="1">
      <alignment horizontal="center" vertical="top" wrapText="1" shrinkToFit="1"/>
    </xf>
    <xf numFmtId="0" fontId="0" fillId="0" borderId="8" xfId="0" applyBorder="1" applyAlignment="1">
      <alignment horizontal="center" vertical="top" wrapText="1" shrinkToFit="1"/>
    </xf>
    <xf numFmtId="0" fontId="0" fillId="0" borderId="23" xfId="0" applyBorder="1" applyAlignment="1">
      <alignment horizontal="center" vertical="top" shrinkToFit="1"/>
    </xf>
    <xf numFmtId="0" fontId="0" fillId="0" borderId="91" xfId="0" applyBorder="1" applyAlignment="1">
      <alignment horizontal="center" vertical="top" shrinkToFit="1"/>
    </xf>
    <xf numFmtId="0" fontId="0" fillId="0" borderId="8" xfId="0" applyBorder="1" applyAlignment="1">
      <alignment horizontal="center" vertical="top" shrinkToFit="1"/>
    </xf>
    <xf numFmtId="0" fontId="0" fillId="0" borderId="177" xfId="0" applyBorder="1" applyAlignment="1">
      <alignment horizontal="center" vertical="top" wrapText="1" shrinkToFit="1"/>
    </xf>
    <xf numFmtId="0" fontId="0" fillId="0" borderId="17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0" fillId="0" borderId="23" xfId="0" applyBorder="1" applyAlignment="1">
      <alignment horizontal="center" shrinkToFit="1"/>
    </xf>
    <xf numFmtId="0" fontId="10" fillId="0" borderId="0" xfId="0" applyFont="1" applyBorder="1" applyAlignment="1">
      <alignment horizontal="left" vertical="top" wrapText="1"/>
    </xf>
    <xf numFmtId="0" fontId="0" fillId="0" borderId="40" xfId="0" applyBorder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0" fillId="0" borderId="182" xfId="0" applyBorder="1" applyAlignment="1">
      <alignment horizontal="center" shrinkToFit="1"/>
    </xf>
    <xf numFmtId="0" fontId="0" fillId="0" borderId="183" xfId="0" applyBorder="1" applyAlignment="1">
      <alignment horizontal="center" shrinkToFit="1"/>
    </xf>
    <xf numFmtId="0" fontId="4" fillId="0" borderId="167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0" fillId="0" borderId="178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88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167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176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176" xfId="0" applyBorder="1" applyAlignment="1">
      <alignment horizontal="center" shrinkToFit="1"/>
    </xf>
    <xf numFmtId="0" fontId="0" fillId="0" borderId="101" xfId="0" applyBorder="1" applyAlignment="1">
      <alignment horizontal="center" shrinkToFit="1"/>
    </xf>
    <xf numFmtId="0" fontId="0" fillId="0" borderId="40" xfId="0" applyBorder="1" applyAlignment="1">
      <alignment horizontal="center" vertical="top" shrinkToFit="1"/>
    </xf>
    <xf numFmtId="0" fontId="0" fillId="0" borderId="179" xfId="0" applyFont="1" applyBorder="1" applyAlignment="1">
      <alignment horizontal="center" shrinkToFit="1"/>
    </xf>
    <xf numFmtId="0" fontId="0" fillId="0" borderId="41" xfId="0" applyFont="1" applyBorder="1" applyAlignment="1">
      <alignment horizontal="center" shrinkToFit="1"/>
    </xf>
    <xf numFmtId="0" fontId="0" fillId="0" borderId="177" xfId="0" applyFont="1" applyBorder="1" applyAlignment="1">
      <alignment horizontal="center" shrinkToFit="1"/>
    </xf>
    <xf numFmtId="0" fontId="0" fillId="0" borderId="40" xfId="0" applyFont="1" applyBorder="1" applyAlignment="1">
      <alignment horizontal="center" shrinkToFit="1"/>
    </xf>
    <xf numFmtId="0" fontId="0" fillId="0" borderId="190" xfId="0" applyFont="1" applyBorder="1" applyAlignment="1">
      <alignment horizontal="center" shrinkToFit="1"/>
    </xf>
    <xf numFmtId="0" fontId="0" fillId="0" borderId="136" xfId="0" applyFont="1" applyBorder="1" applyAlignment="1">
      <alignment horizontal="center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85" fontId="23" fillId="0" borderId="55" xfId="5" applyNumberFormat="1" applyFont="1" applyBorder="1" applyAlignment="1">
      <alignment horizontal="center" vertical="center" wrapText="1"/>
    </xf>
    <xf numFmtId="185" fontId="23" fillId="0" borderId="57" xfId="5" applyNumberFormat="1" applyFont="1" applyBorder="1" applyAlignment="1">
      <alignment horizontal="center" vertical="center" wrapText="1"/>
    </xf>
    <xf numFmtId="185" fontId="23" fillId="0" borderId="3" xfId="5" applyNumberFormat="1" applyFont="1" applyBorder="1" applyAlignment="1">
      <alignment horizontal="center" vertical="center" shrinkToFit="1"/>
    </xf>
    <xf numFmtId="0" fontId="23" fillId="0" borderId="3" xfId="5" applyFont="1" applyBorder="1" applyAlignment="1">
      <alignment horizontal="center" vertical="center"/>
    </xf>
    <xf numFmtId="185" fontId="23" fillId="0" borderId="3" xfId="5" applyNumberFormat="1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/>
    </xf>
    <xf numFmtId="0" fontId="23" fillId="0" borderId="231" xfId="5" applyNumberFormat="1" applyFont="1" applyBorder="1" applyAlignment="1">
      <alignment horizontal="center" vertical="center" textRotation="255" shrinkToFit="1"/>
    </xf>
    <xf numFmtId="0" fontId="23" fillId="0" borderId="151" xfId="5" applyFont="1" applyBorder="1" applyAlignment="1">
      <alignment horizontal="center" vertical="center" textRotation="255" shrinkToFit="1"/>
    </xf>
    <xf numFmtId="185" fontId="23" fillId="0" borderId="93" xfId="5" applyNumberFormat="1" applyFont="1" applyBorder="1" applyAlignment="1">
      <alignment horizontal="center" vertical="center" wrapText="1"/>
    </xf>
    <xf numFmtId="185" fontId="23" fillId="0" borderId="84" xfId="5" applyNumberFormat="1" applyFont="1" applyBorder="1" applyAlignment="1">
      <alignment horizontal="center" vertical="center" wrapText="1"/>
    </xf>
    <xf numFmtId="185" fontId="23" fillId="0" borderId="230" xfId="5" applyNumberFormat="1" applyFont="1" applyBorder="1" applyAlignment="1">
      <alignment horizontal="center" vertical="center" wrapText="1"/>
    </xf>
    <xf numFmtId="185" fontId="23" fillId="0" borderId="167" xfId="5" applyNumberFormat="1" applyFont="1" applyBorder="1" applyAlignment="1">
      <alignment horizontal="center" vertical="center" wrapText="1" shrinkToFit="1"/>
    </xf>
    <xf numFmtId="185" fontId="23" fillId="0" borderId="175" xfId="5" applyNumberFormat="1" applyFont="1" applyBorder="1" applyAlignment="1">
      <alignment horizontal="center" vertical="center" shrinkToFit="1"/>
    </xf>
    <xf numFmtId="185" fontId="23" fillId="0" borderId="167" xfId="5" applyNumberFormat="1" applyFont="1" applyBorder="1" applyAlignment="1">
      <alignment horizontal="center" vertical="center" shrinkToFit="1"/>
    </xf>
    <xf numFmtId="185" fontId="23" fillId="0" borderId="2" xfId="5" applyNumberFormat="1" applyFont="1" applyBorder="1" applyAlignment="1">
      <alignment horizontal="center" vertical="center" shrinkToFit="1"/>
    </xf>
    <xf numFmtId="185" fontId="23" fillId="0" borderId="51" xfId="5" applyNumberFormat="1" applyFont="1" applyBorder="1" applyAlignment="1">
      <alignment horizontal="center" vertical="center" shrinkToFit="1"/>
    </xf>
    <xf numFmtId="185" fontId="23" fillId="0" borderId="2" xfId="5" applyNumberFormat="1" applyFont="1" applyBorder="1" applyAlignment="1">
      <alignment horizontal="center" vertical="center" wrapText="1" shrinkToFit="1"/>
    </xf>
    <xf numFmtId="0" fontId="23" fillId="0" borderId="0" xfId="5" applyFont="1" applyBorder="1" applyAlignment="1">
      <alignment horizontal="center" vertical="center" shrinkToFit="1"/>
    </xf>
    <xf numFmtId="185" fontId="23" fillId="0" borderId="167" xfId="5" applyNumberFormat="1" applyFont="1" applyBorder="1" applyAlignment="1">
      <alignment horizontal="center" vertical="center"/>
    </xf>
    <xf numFmtId="0" fontId="23" fillId="0" borderId="175" xfId="5" applyFont="1" applyBorder="1" applyAlignment="1">
      <alignment horizontal="center" vertical="center"/>
    </xf>
    <xf numFmtId="185" fontId="23" fillId="0" borderId="67" xfId="5" applyNumberFormat="1" applyFont="1" applyBorder="1" applyAlignment="1">
      <alignment horizontal="center" vertical="center" shrinkToFit="1"/>
    </xf>
    <xf numFmtId="185" fontId="23" fillId="0" borderId="4" xfId="5" applyNumberFormat="1" applyFont="1" applyBorder="1" applyAlignment="1">
      <alignment horizontal="center" vertical="center" shrinkToFit="1"/>
    </xf>
    <xf numFmtId="185" fontId="23" fillId="0" borderId="58" xfId="5" applyNumberFormat="1" applyFont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188" xfId="0" applyFont="1" applyFill="1" applyBorder="1" applyAlignment="1">
      <alignment horizontal="center" vertical="center" wrapText="1"/>
    </xf>
    <xf numFmtId="0" fontId="0" fillId="0" borderId="160" xfId="0" applyFont="1" applyFill="1" applyBorder="1" applyAlignment="1">
      <alignment horizontal="center" vertical="center" textRotation="255"/>
    </xf>
    <xf numFmtId="0" fontId="0" fillId="0" borderId="159" xfId="0" applyFont="1" applyFill="1" applyBorder="1" applyAlignment="1">
      <alignment horizontal="center" vertical="center" textRotation="255"/>
    </xf>
    <xf numFmtId="0" fontId="0" fillId="0" borderId="160" xfId="0" applyFont="1" applyFill="1" applyBorder="1" applyAlignment="1">
      <alignment horizontal="center" vertical="center" textRotation="255" shrinkToFit="1"/>
    </xf>
    <xf numFmtId="0" fontId="0" fillId="0" borderId="159" xfId="0" applyFont="1" applyFill="1" applyBorder="1" applyAlignment="1">
      <alignment horizontal="center" vertical="center" textRotation="255" shrinkToFit="1"/>
    </xf>
    <xf numFmtId="0" fontId="0" fillId="0" borderId="161" xfId="0" applyFont="1" applyFill="1" applyBorder="1" applyAlignment="1">
      <alignment horizontal="center" vertical="center" textRotation="255"/>
    </xf>
    <xf numFmtId="0" fontId="0" fillId="0" borderId="63" xfId="0" applyFont="1" applyFill="1" applyBorder="1" applyAlignment="1">
      <alignment vertical="center" textRotation="255"/>
    </xf>
    <xf numFmtId="0" fontId="0" fillId="0" borderId="62" xfId="0" applyFont="1" applyBorder="1" applyAlignment="1">
      <alignment vertical="center" textRotation="255"/>
    </xf>
    <xf numFmtId="0" fontId="0" fillId="0" borderId="64" xfId="0" applyFont="1" applyBorder="1" applyAlignment="1">
      <alignment vertical="center" textRotation="255"/>
    </xf>
    <xf numFmtId="0" fontId="0" fillId="0" borderId="63" xfId="0" applyNumberFormat="1" applyFont="1" applyFill="1" applyBorder="1" applyAlignment="1">
      <alignment horizontal="center" vertical="center" textRotation="255"/>
    </xf>
    <xf numFmtId="0" fontId="0" fillId="0" borderId="62" xfId="0" applyNumberFormat="1" applyFont="1" applyFill="1" applyBorder="1" applyAlignment="1">
      <alignment horizontal="center" vertical="center" textRotation="255"/>
    </xf>
    <xf numFmtId="0" fontId="0" fillId="0" borderId="64" xfId="0" applyNumberFormat="1" applyFont="1" applyFill="1" applyBorder="1" applyAlignment="1">
      <alignment horizontal="center" vertical="center" textRotation="255"/>
    </xf>
    <xf numFmtId="0" fontId="0" fillId="0" borderId="159" xfId="0" applyFont="1" applyFill="1" applyBorder="1" applyAlignment="1">
      <alignment vertical="center" textRotation="255" shrinkToFit="1"/>
    </xf>
    <xf numFmtId="0" fontId="0" fillId="0" borderId="3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11" xfId="0" applyFont="1" applyFill="1" applyBorder="1" applyAlignment="1">
      <alignment horizontal="center" vertical="center" textRotation="255"/>
    </xf>
    <xf numFmtId="0" fontId="14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 shrinkToFit="1"/>
    </xf>
    <xf numFmtId="0" fontId="0" fillId="0" borderId="70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60" xfId="0" applyFill="1" applyBorder="1" applyAlignment="1">
      <alignment vertical="center" textRotation="255" shrinkToFit="1"/>
    </xf>
    <xf numFmtId="0" fontId="0" fillId="0" borderId="161" xfId="0" applyBorder="1" applyAlignment="1">
      <alignment vertical="center" textRotation="255" shrinkToFit="1"/>
    </xf>
    <xf numFmtId="0" fontId="0" fillId="0" borderId="15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1" xfId="0" applyFill="1" applyBorder="1" applyAlignment="1">
      <alignment vertical="center" textRotation="255" shrinkToFit="1"/>
    </xf>
    <xf numFmtId="0" fontId="0" fillId="0" borderId="160" xfId="0" applyFill="1" applyBorder="1" applyAlignment="1">
      <alignment horizontal="center" vertical="center" textRotation="255" shrinkToFit="1"/>
    </xf>
    <xf numFmtId="0" fontId="2" fillId="0" borderId="160" xfId="0" applyFont="1" applyFill="1" applyBorder="1" applyAlignment="1">
      <alignment horizontal="center" vertical="center" textRotation="255" shrinkToFit="1"/>
    </xf>
    <xf numFmtId="0" fontId="2" fillId="0" borderId="159" xfId="0" applyFont="1" applyFill="1" applyBorder="1" applyAlignment="1">
      <alignment horizontal="center" vertical="center" textRotation="255" shrinkToFit="1"/>
    </xf>
    <xf numFmtId="0" fontId="0" fillId="0" borderId="160" xfId="0" applyFill="1" applyBorder="1" applyAlignment="1">
      <alignment horizontal="center" vertical="center" textRotation="255"/>
    </xf>
  </cellXfs>
  <cellStyles count="9"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149679</xdr:colOff>
      <xdr:row>82</xdr:row>
      <xdr:rowOff>54428</xdr:rowOff>
    </xdr:from>
    <xdr:to>
      <xdr:col>9</xdr:col>
      <xdr:colOff>408215</xdr:colOff>
      <xdr:row>86</xdr:row>
      <xdr:rowOff>27213</xdr:rowOff>
    </xdr:to>
    <xdr:sp macro="" textlink="">
      <xdr:nvSpPr>
        <xdr:cNvPr id="2" name="テキスト ボックス 1"/>
        <xdr:cNvSpPr txBox="1"/>
      </xdr:nvSpPr>
      <xdr:spPr>
        <a:xfrm>
          <a:off x="1741715" y="20682857"/>
          <a:ext cx="7851321" cy="9524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管　内　実　績　な　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682625</xdr:colOff>
      <xdr:row>16</xdr:row>
      <xdr:rowOff>142875</xdr:rowOff>
    </xdr:from>
    <xdr:ext cx="1638397" cy="425822"/>
    <xdr:sp macro="" textlink="">
      <xdr:nvSpPr>
        <xdr:cNvPr id="3" name="テキスト ボックス 2"/>
        <xdr:cNvSpPr txBox="1"/>
      </xdr:nvSpPr>
      <xdr:spPr>
        <a:xfrm>
          <a:off x="16430625" y="4619625"/>
          <a:ext cx="1638397" cy="42582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管内実績なし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842819</xdr:colOff>
      <xdr:row>26</xdr:row>
      <xdr:rowOff>207819</xdr:rowOff>
    </xdr:from>
    <xdr:to>
      <xdr:col>10</xdr:col>
      <xdr:colOff>472499</xdr:colOff>
      <xdr:row>27</xdr:row>
      <xdr:rowOff>252846</xdr:rowOff>
    </xdr:to>
    <xdr:sp macro="" textlink="">
      <xdr:nvSpPr>
        <xdr:cNvPr id="2" name="テキスト ボックス 1"/>
        <xdr:cNvSpPr txBox="1"/>
      </xdr:nvSpPr>
      <xdr:spPr>
        <a:xfrm>
          <a:off x="2541444" y="12066444"/>
          <a:ext cx="8281555" cy="5054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管　内　実　績　な　し</a:t>
          </a:r>
        </a:p>
      </xdr:txBody>
    </xdr:sp>
    <xdr:clientData/>
  </xdr:twoCellAnchor>
  <xdr:twoCellAnchor>
    <xdr:from>
      <xdr:col>2</xdr:col>
      <xdr:colOff>811069</xdr:colOff>
      <xdr:row>30</xdr:row>
      <xdr:rowOff>207818</xdr:rowOff>
    </xdr:from>
    <xdr:to>
      <xdr:col>10</xdr:col>
      <xdr:colOff>440749</xdr:colOff>
      <xdr:row>31</xdr:row>
      <xdr:rowOff>252845</xdr:rowOff>
    </xdr:to>
    <xdr:sp macro="" textlink="">
      <xdr:nvSpPr>
        <xdr:cNvPr id="3" name="テキスト ボックス 2"/>
        <xdr:cNvSpPr txBox="1"/>
      </xdr:nvSpPr>
      <xdr:spPr>
        <a:xfrm>
          <a:off x="2509694" y="13907943"/>
          <a:ext cx="8281555" cy="5054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管　内　実　績　な　し</a:t>
          </a:r>
        </a:p>
      </xdr:txBody>
    </xdr:sp>
    <xdr:clientData/>
  </xdr:twoCellAnchor>
  <xdr:twoCellAnchor>
    <xdr:from>
      <xdr:col>2</xdr:col>
      <xdr:colOff>976455</xdr:colOff>
      <xdr:row>21</xdr:row>
      <xdr:rowOff>54842</xdr:rowOff>
    </xdr:from>
    <xdr:to>
      <xdr:col>10</xdr:col>
      <xdr:colOff>265543</xdr:colOff>
      <xdr:row>21</xdr:row>
      <xdr:rowOff>428626</xdr:rowOff>
    </xdr:to>
    <xdr:sp macro="" textlink="">
      <xdr:nvSpPr>
        <xdr:cNvPr id="4" name="テキスト ボックス 3"/>
        <xdr:cNvSpPr txBox="1"/>
      </xdr:nvSpPr>
      <xdr:spPr>
        <a:xfrm>
          <a:off x="2675080" y="9611592"/>
          <a:ext cx="7940963" cy="37378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管内見込みなし</a:t>
          </a:r>
        </a:p>
      </xdr:txBody>
    </xdr:sp>
    <xdr:clientData/>
  </xdr:twoCellAnchor>
  <xdr:twoCellAnchor>
    <xdr:from>
      <xdr:col>2</xdr:col>
      <xdr:colOff>868219</xdr:colOff>
      <xdr:row>14</xdr:row>
      <xdr:rowOff>233218</xdr:rowOff>
    </xdr:from>
    <xdr:to>
      <xdr:col>10</xdr:col>
      <xdr:colOff>497899</xdr:colOff>
      <xdr:row>15</xdr:row>
      <xdr:rowOff>278245</xdr:rowOff>
    </xdr:to>
    <xdr:sp macro="" textlink="">
      <xdr:nvSpPr>
        <xdr:cNvPr id="6" name="テキスト ボックス 5"/>
        <xdr:cNvSpPr txBox="1"/>
      </xdr:nvSpPr>
      <xdr:spPr>
        <a:xfrm>
          <a:off x="2566844" y="6567343"/>
          <a:ext cx="8281555" cy="5054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管　内　実　績　な　し</a:t>
          </a:r>
        </a:p>
      </xdr:txBody>
    </xdr:sp>
    <xdr:clientData/>
  </xdr:twoCellAnchor>
  <xdr:twoCellAnchor>
    <xdr:from>
      <xdr:col>2</xdr:col>
      <xdr:colOff>857250</xdr:colOff>
      <xdr:row>24</xdr:row>
      <xdr:rowOff>206375</xdr:rowOff>
    </xdr:from>
    <xdr:to>
      <xdr:col>10</xdr:col>
      <xdr:colOff>486930</xdr:colOff>
      <xdr:row>25</xdr:row>
      <xdr:rowOff>251402</xdr:rowOff>
    </xdr:to>
    <xdr:sp macro="" textlink="">
      <xdr:nvSpPr>
        <xdr:cNvPr id="8" name="テキスト ボックス 7"/>
        <xdr:cNvSpPr txBox="1"/>
      </xdr:nvSpPr>
      <xdr:spPr>
        <a:xfrm>
          <a:off x="2555875" y="11144250"/>
          <a:ext cx="8281555" cy="5054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管　内　実　績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zoomScaleNormal="100" zoomScaleSheetLayoutView="100" workbookViewId="0">
      <selection activeCell="B26" sqref="B26"/>
    </sheetView>
  </sheetViews>
  <sheetFormatPr defaultColWidth="8.83203125" defaultRowHeight="13.2" x14ac:dyDescent="0.2"/>
  <cols>
    <col min="1" max="16384" width="8.83203125" style="836"/>
  </cols>
  <sheetData>
    <row r="9" spans="1:9" x14ac:dyDescent="0.2">
      <c r="A9" s="838"/>
      <c r="B9" s="838"/>
      <c r="C9" s="838"/>
      <c r="D9" s="838"/>
      <c r="E9" s="838"/>
      <c r="F9" s="838"/>
      <c r="G9" s="838"/>
      <c r="H9" s="838"/>
      <c r="I9" s="838"/>
    </row>
    <row r="21" spans="1:9" ht="33" x14ac:dyDescent="0.2">
      <c r="A21" s="857" t="s">
        <v>453</v>
      </c>
      <c r="B21" s="857"/>
      <c r="C21" s="857"/>
      <c r="D21" s="857"/>
      <c r="E21" s="857"/>
      <c r="F21" s="857"/>
      <c r="G21" s="857"/>
      <c r="H21" s="837"/>
      <c r="I21" s="837"/>
    </row>
  </sheetData>
  <mergeCells count="1">
    <mergeCell ref="A21:G2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7"/>
  <sheetViews>
    <sheetView view="pageBreakPreview" zoomScale="60" zoomScaleNormal="55" workbookViewId="0">
      <selection activeCell="J16" sqref="J16"/>
    </sheetView>
  </sheetViews>
  <sheetFormatPr defaultColWidth="8.83203125" defaultRowHeight="16.2" x14ac:dyDescent="0.2"/>
  <cols>
    <col min="1" max="1" width="3.1640625" style="5" customWidth="1"/>
    <col min="2" max="2" width="14.6640625" style="4" customWidth="1"/>
    <col min="3" max="3" width="11.5" style="5" customWidth="1"/>
    <col min="4" max="4" width="11.58203125" style="5" customWidth="1"/>
    <col min="5" max="5" width="10.1640625" style="5" customWidth="1"/>
    <col min="6" max="6" width="11.58203125" style="5" customWidth="1"/>
    <col min="7" max="7" width="10.83203125" style="5" customWidth="1"/>
    <col min="8" max="11" width="11.58203125" style="5" customWidth="1"/>
    <col min="12" max="16384" width="8.83203125" style="5"/>
  </cols>
  <sheetData>
    <row r="1" spans="1:120" s="244" customFormat="1" ht="30" customHeight="1" thickBot="1" x14ac:dyDescent="0.25">
      <c r="A1" s="249" t="s">
        <v>4</v>
      </c>
      <c r="B1" s="250"/>
      <c r="C1" s="251"/>
      <c r="D1" s="251"/>
      <c r="E1" s="251"/>
      <c r="F1" s="251"/>
      <c r="G1" s="251"/>
      <c r="H1" s="251"/>
      <c r="I1" s="251"/>
      <c r="J1" s="251"/>
    </row>
    <row r="2" spans="1:120" ht="27" customHeight="1" x14ac:dyDescent="0.2">
      <c r="A2" s="1154" t="s">
        <v>128</v>
      </c>
      <c r="B2" s="1141" t="s">
        <v>87</v>
      </c>
      <c r="C2" s="1141" t="s">
        <v>100</v>
      </c>
      <c r="D2" s="1143" t="s">
        <v>99</v>
      </c>
      <c r="E2" s="1145" t="s">
        <v>1</v>
      </c>
      <c r="F2" s="76"/>
      <c r="G2" s="1145" t="s">
        <v>28</v>
      </c>
      <c r="H2" s="266"/>
      <c r="I2" s="1143" t="s">
        <v>101</v>
      </c>
      <c r="J2" s="1150" t="s">
        <v>289</v>
      </c>
      <c r="K2" s="1139" t="s">
        <v>83</v>
      </c>
    </row>
    <row r="3" spans="1:120" ht="57" customHeight="1" x14ac:dyDescent="0.2">
      <c r="A3" s="1155"/>
      <c r="B3" s="1147"/>
      <c r="C3" s="1142"/>
      <c r="D3" s="1144"/>
      <c r="E3" s="1146"/>
      <c r="F3" s="267" t="s">
        <v>313</v>
      </c>
      <c r="G3" s="1144"/>
      <c r="H3" s="447" t="s">
        <v>314</v>
      </c>
      <c r="I3" s="1144"/>
      <c r="J3" s="1151"/>
      <c r="K3" s="1140"/>
    </row>
    <row r="4" spans="1:120" ht="31.5" customHeight="1" thickBot="1" x14ac:dyDescent="0.25">
      <c r="A4" s="1155"/>
      <c r="B4" s="1142"/>
      <c r="C4" s="68" t="s">
        <v>102</v>
      </c>
      <c r="D4" s="68" t="s">
        <v>102</v>
      </c>
      <c r="E4" s="77" t="s">
        <v>102</v>
      </c>
      <c r="F4" s="77" t="s">
        <v>102</v>
      </c>
      <c r="G4" s="68" t="s">
        <v>102</v>
      </c>
      <c r="H4" s="78"/>
      <c r="I4" s="78" t="s">
        <v>102</v>
      </c>
      <c r="J4" s="68" t="s">
        <v>102</v>
      </c>
      <c r="K4" s="79" t="s">
        <v>102</v>
      </c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ht="31.5" customHeight="1" x14ac:dyDescent="0.2">
      <c r="A5" s="1153" t="s">
        <v>104</v>
      </c>
      <c r="B5" s="127" t="s">
        <v>364</v>
      </c>
      <c r="C5" s="143">
        <f>SUMIF($B$7:$B$34,"平成２９年実績",C7:C34)</f>
        <v>0</v>
      </c>
      <c r="D5" s="143">
        <f t="shared" ref="D5:K5" si="0">SUMIF($B$7:$B$34,"平成２９年実績",D7:D34)</f>
        <v>0</v>
      </c>
      <c r="E5" s="143">
        <f t="shared" si="0"/>
        <v>98.3</v>
      </c>
      <c r="F5" s="143">
        <f t="shared" si="0"/>
        <v>78.5</v>
      </c>
      <c r="G5" s="143">
        <f t="shared" si="0"/>
        <v>24.7</v>
      </c>
      <c r="H5" s="143">
        <f t="shared" si="0"/>
        <v>22.8</v>
      </c>
      <c r="I5" s="143">
        <f t="shared" si="0"/>
        <v>2.8</v>
      </c>
      <c r="J5" s="143">
        <f t="shared" si="0"/>
        <v>55.199999999999996</v>
      </c>
      <c r="K5" s="143">
        <f t="shared" si="0"/>
        <v>0</v>
      </c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ht="31.5" customHeight="1" thickBot="1" x14ac:dyDescent="0.25">
      <c r="A6" s="859"/>
      <c r="B6" s="105" t="s">
        <v>365</v>
      </c>
      <c r="C6" s="256">
        <f>SUMIF($B$7:$B$34,"平成３０年見込",C7:C34)</f>
        <v>0</v>
      </c>
      <c r="D6" s="256">
        <f t="shared" ref="D6:K6" si="1">SUMIF($B$7:$B$34,"平成３０年見込",D7:D34)</f>
        <v>0</v>
      </c>
      <c r="E6" s="256">
        <f>SUMIF($B$7:$B$34,"平成３０年見込",E7:E34)</f>
        <v>76.300000000000011</v>
      </c>
      <c r="F6" s="256">
        <f t="shared" si="1"/>
        <v>62.2</v>
      </c>
      <c r="G6" s="256">
        <f t="shared" si="1"/>
        <v>25.900000000000002</v>
      </c>
      <c r="H6" s="256">
        <f t="shared" si="1"/>
        <v>24.6</v>
      </c>
      <c r="I6" s="256">
        <f t="shared" si="1"/>
        <v>3.3</v>
      </c>
      <c r="J6" s="256">
        <f t="shared" si="1"/>
        <v>58.5</v>
      </c>
      <c r="K6" s="256">
        <f t="shared" si="1"/>
        <v>0</v>
      </c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ht="36" customHeight="1" x14ac:dyDescent="0.2">
      <c r="A7" s="1148" t="s">
        <v>106</v>
      </c>
      <c r="B7" s="127" t="s">
        <v>366</v>
      </c>
      <c r="C7" s="162"/>
      <c r="D7" s="163"/>
      <c r="E7" s="163"/>
      <c r="F7" s="163"/>
      <c r="G7" s="163"/>
      <c r="H7" s="163"/>
      <c r="I7" s="163"/>
      <c r="J7" s="163">
        <v>8.6999999999999993</v>
      </c>
      <c r="K7" s="16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120" ht="36" customHeight="1" thickBot="1" x14ac:dyDescent="0.25">
      <c r="A8" s="1149"/>
      <c r="B8" s="105" t="s">
        <v>365</v>
      </c>
      <c r="C8" s="194"/>
      <c r="D8" s="195"/>
      <c r="E8" s="195"/>
      <c r="F8" s="195"/>
      <c r="G8" s="195"/>
      <c r="H8" s="195"/>
      <c r="I8" s="195"/>
      <c r="J8" s="195">
        <v>9.1</v>
      </c>
      <c r="K8" s="196"/>
    </row>
    <row r="9" spans="1:120" ht="36" customHeight="1" x14ac:dyDescent="0.2">
      <c r="A9" s="1148" t="s">
        <v>113</v>
      </c>
      <c r="B9" s="490" t="s">
        <v>366</v>
      </c>
      <c r="C9" s="162"/>
      <c r="D9" s="163"/>
      <c r="E9" s="163">
        <v>14.1</v>
      </c>
      <c r="F9" s="163"/>
      <c r="G9" s="163"/>
      <c r="H9" s="163"/>
      <c r="I9" s="163"/>
      <c r="J9" s="163"/>
      <c r="K9" s="16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36" customHeight="1" thickBot="1" x14ac:dyDescent="0.25">
      <c r="A10" s="1149"/>
      <c r="B10" s="491" t="s">
        <v>365</v>
      </c>
      <c r="C10" s="194"/>
      <c r="D10" s="195"/>
      <c r="E10" s="195">
        <v>14.1</v>
      </c>
      <c r="F10" s="195"/>
      <c r="G10" s="195"/>
      <c r="H10" s="195"/>
      <c r="I10" s="195"/>
      <c r="J10" s="195"/>
      <c r="K10" s="196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36" customHeight="1" x14ac:dyDescent="0.2">
      <c r="A11" s="1148" t="s">
        <v>114</v>
      </c>
      <c r="B11" s="127" t="s">
        <v>398</v>
      </c>
      <c r="C11" s="162"/>
      <c r="D11" s="163"/>
      <c r="E11" s="163"/>
      <c r="F11" s="163"/>
      <c r="G11" s="163">
        <v>0.3</v>
      </c>
      <c r="H11" s="163"/>
      <c r="I11" s="163"/>
      <c r="J11" s="163">
        <v>2</v>
      </c>
      <c r="K11" s="16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120" ht="36" customHeight="1" thickBot="1" x14ac:dyDescent="0.25">
      <c r="A12" s="1149"/>
      <c r="B12" s="105" t="s">
        <v>399</v>
      </c>
      <c r="C12" s="194"/>
      <c r="D12" s="195"/>
      <c r="E12" s="195"/>
      <c r="F12" s="195"/>
      <c r="G12" s="195">
        <v>0.3</v>
      </c>
      <c r="H12" s="195"/>
      <c r="I12" s="195"/>
      <c r="J12" s="195">
        <v>2</v>
      </c>
      <c r="K12" s="196"/>
    </row>
    <row r="13" spans="1:120" s="7" customFormat="1" ht="36" customHeight="1" x14ac:dyDescent="0.2">
      <c r="A13" s="1148" t="s">
        <v>117</v>
      </c>
      <c r="B13" s="490" t="s">
        <v>400</v>
      </c>
      <c r="C13" s="162"/>
      <c r="D13" s="163"/>
      <c r="E13" s="163"/>
      <c r="F13" s="163"/>
      <c r="G13" s="163"/>
      <c r="H13" s="163"/>
      <c r="I13" s="163"/>
      <c r="J13" s="163">
        <v>20.399999999999999</v>
      </c>
      <c r="K13" s="16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120" s="7" customFormat="1" ht="36" customHeight="1" thickBot="1" x14ac:dyDescent="0.25">
      <c r="A14" s="1152"/>
      <c r="B14" s="491" t="s">
        <v>401</v>
      </c>
      <c r="C14" s="194"/>
      <c r="D14" s="195"/>
      <c r="E14" s="195"/>
      <c r="F14" s="195"/>
      <c r="G14" s="195"/>
      <c r="H14" s="195"/>
      <c r="I14" s="195"/>
      <c r="J14" s="195">
        <v>20.399999999999999</v>
      </c>
      <c r="K14" s="196"/>
    </row>
    <row r="15" spans="1:120" ht="36" customHeight="1" x14ac:dyDescent="0.2">
      <c r="A15" s="1148" t="s">
        <v>119</v>
      </c>
      <c r="B15" s="127" t="s">
        <v>400</v>
      </c>
      <c r="C15" s="162"/>
      <c r="D15" s="163"/>
      <c r="E15" s="163"/>
      <c r="F15" s="163"/>
      <c r="G15" s="163"/>
      <c r="H15" s="163"/>
      <c r="I15" s="163"/>
      <c r="J15" s="163"/>
      <c r="K15" s="16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120" ht="36" customHeight="1" thickBot="1" x14ac:dyDescent="0.25">
      <c r="A16" s="1149"/>
      <c r="B16" s="105" t="s">
        <v>401</v>
      </c>
      <c r="C16" s="194"/>
      <c r="D16" s="195"/>
      <c r="E16" s="195"/>
      <c r="F16" s="195"/>
      <c r="G16" s="195"/>
      <c r="H16" s="195"/>
      <c r="I16" s="195"/>
      <c r="J16" s="195"/>
      <c r="K16" s="196"/>
    </row>
    <row r="17" spans="1:39" ht="36" customHeight="1" x14ac:dyDescent="0.2">
      <c r="A17" s="1156" t="s">
        <v>122</v>
      </c>
      <c r="B17" s="127" t="s">
        <v>408</v>
      </c>
      <c r="C17" s="162"/>
      <c r="D17" s="163"/>
      <c r="E17" s="163"/>
      <c r="F17" s="163"/>
      <c r="G17" s="163"/>
      <c r="H17" s="163"/>
      <c r="I17" s="163"/>
      <c r="J17" s="163">
        <v>22</v>
      </c>
      <c r="K17" s="16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36" customHeight="1" thickBot="1" x14ac:dyDescent="0.25">
      <c r="A18" s="1017"/>
      <c r="B18" s="105" t="s">
        <v>409</v>
      </c>
      <c r="C18" s="194"/>
      <c r="D18" s="195"/>
      <c r="E18" s="195"/>
      <c r="F18" s="195"/>
      <c r="G18" s="195"/>
      <c r="H18" s="195"/>
      <c r="I18" s="195"/>
      <c r="J18" s="195">
        <v>22</v>
      </c>
      <c r="K18" s="196"/>
    </row>
    <row r="19" spans="1:39" ht="36" customHeight="1" x14ac:dyDescent="0.2">
      <c r="A19" s="1148" t="s">
        <v>123</v>
      </c>
      <c r="B19" s="127" t="s">
        <v>400</v>
      </c>
      <c r="C19" s="492"/>
      <c r="D19" s="163"/>
      <c r="E19" s="163">
        <v>14.3</v>
      </c>
      <c r="F19" s="163">
        <v>8.6</v>
      </c>
      <c r="G19" s="163">
        <v>0.6</v>
      </c>
      <c r="H19" s="163"/>
      <c r="I19" s="163"/>
      <c r="J19" s="163"/>
      <c r="K19" s="16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36" customHeight="1" thickBot="1" x14ac:dyDescent="0.25">
      <c r="A20" s="1149"/>
      <c r="B20" s="105" t="s">
        <v>401</v>
      </c>
      <c r="C20" s="194"/>
      <c r="D20" s="195"/>
      <c r="E20" s="195"/>
      <c r="F20" s="195"/>
      <c r="G20" s="195"/>
      <c r="H20" s="195"/>
      <c r="I20" s="195"/>
      <c r="J20" s="195"/>
      <c r="K20" s="196"/>
    </row>
    <row r="21" spans="1:39" ht="36" customHeight="1" x14ac:dyDescent="0.2">
      <c r="A21" s="1148" t="s">
        <v>125</v>
      </c>
      <c r="B21" s="127" t="s">
        <v>402</v>
      </c>
      <c r="C21" s="493"/>
      <c r="D21" s="493"/>
      <c r="E21" s="493">
        <v>9.9</v>
      </c>
      <c r="F21" s="493">
        <v>9.9</v>
      </c>
      <c r="G21" s="493"/>
      <c r="H21" s="493"/>
      <c r="I21" s="494"/>
      <c r="J21" s="494"/>
      <c r="K21" s="49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36" customHeight="1" thickBot="1" x14ac:dyDescent="0.25">
      <c r="A22" s="1149"/>
      <c r="B22" s="105" t="s">
        <v>403</v>
      </c>
      <c r="C22" s="496"/>
      <c r="D22" s="497"/>
      <c r="E22" s="497"/>
      <c r="F22" s="497"/>
      <c r="G22" s="497"/>
      <c r="H22" s="497"/>
      <c r="I22" s="498"/>
      <c r="J22" s="498"/>
      <c r="K22" s="499"/>
    </row>
    <row r="23" spans="1:39" ht="36" customHeight="1" x14ac:dyDescent="0.2">
      <c r="A23" s="1148" t="s">
        <v>297</v>
      </c>
      <c r="B23" s="127" t="s">
        <v>400</v>
      </c>
      <c r="C23" s="162"/>
      <c r="D23" s="163"/>
      <c r="E23" s="163"/>
      <c r="F23" s="163"/>
      <c r="G23" s="163">
        <v>1</v>
      </c>
      <c r="H23" s="163"/>
      <c r="I23" s="163"/>
      <c r="J23" s="163">
        <v>2.1</v>
      </c>
      <c r="K23" s="16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36" customHeight="1" thickBot="1" x14ac:dyDescent="0.25">
      <c r="A24" s="1149"/>
      <c r="B24" s="105" t="s">
        <v>401</v>
      </c>
      <c r="C24" s="194"/>
      <c r="D24" s="195"/>
      <c r="E24" s="195"/>
      <c r="F24" s="195"/>
      <c r="G24" s="195">
        <v>1</v>
      </c>
      <c r="H24" s="195"/>
      <c r="I24" s="195"/>
      <c r="J24" s="195">
        <v>5</v>
      </c>
      <c r="K24" s="196"/>
    </row>
    <row r="25" spans="1:39" ht="36" customHeight="1" x14ac:dyDescent="0.2">
      <c r="A25" s="1153" t="s">
        <v>298</v>
      </c>
      <c r="B25" s="127" t="s">
        <v>366</v>
      </c>
      <c r="C25" s="162"/>
      <c r="D25" s="162"/>
      <c r="E25" s="162"/>
      <c r="F25" s="162"/>
      <c r="G25" s="162"/>
      <c r="H25" s="162"/>
      <c r="I25" s="162"/>
      <c r="J25" s="162"/>
      <c r="K25" s="50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36" customHeight="1" thickBot="1" x14ac:dyDescent="0.25">
      <c r="A26" s="873"/>
      <c r="B26" s="105" t="s">
        <v>365</v>
      </c>
      <c r="C26" s="501"/>
      <c r="D26" s="501"/>
      <c r="E26" s="501"/>
      <c r="F26" s="501"/>
      <c r="G26" s="501"/>
      <c r="H26" s="501"/>
      <c r="I26" s="501"/>
      <c r="J26" s="501"/>
      <c r="K26" s="502"/>
    </row>
    <row r="27" spans="1:39" ht="36" customHeight="1" x14ac:dyDescent="0.2">
      <c r="A27" s="1148" t="s">
        <v>5</v>
      </c>
      <c r="B27" s="127" t="s">
        <v>366</v>
      </c>
      <c r="C27" s="162"/>
      <c r="D27" s="162"/>
      <c r="E27" s="162"/>
      <c r="F27" s="162"/>
      <c r="G27" s="162"/>
      <c r="H27" s="162"/>
      <c r="I27" s="162"/>
      <c r="J27" s="162"/>
      <c r="K27" s="50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36" customHeight="1" thickBot="1" x14ac:dyDescent="0.25">
      <c r="A28" s="1149"/>
      <c r="B28" s="105" t="s">
        <v>365</v>
      </c>
      <c r="C28" s="194"/>
      <c r="D28" s="194"/>
      <c r="E28" s="194"/>
      <c r="F28" s="194"/>
      <c r="G28" s="194"/>
      <c r="H28" s="194"/>
      <c r="I28" s="194"/>
      <c r="J28" s="194"/>
      <c r="K28" s="503"/>
    </row>
    <row r="29" spans="1:39" ht="36" customHeight="1" x14ac:dyDescent="0.2">
      <c r="A29" s="1148" t="s">
        <v>303</v>
      </c>
      <c r="B29" s="127" t="s">
        <v>404</v>
      </c>
      <c r="C29" s="162"/>
      <c r="D29" s="162"/>
      <c r="E29" s="162">
        <v>40</v>
      </c>
      <c r="F29" s="162">
        <v>40</v>
      </c>
      <c r="G29" s="162">
        <v>22.8</v>
      </c>
      <c r="H29" s="162">
        <v>22.8</v>
      </c>
      <c r="I29" s="162">
        <v>2.8</v>
      </c>
      <c r="J29" s="162"/>
      <c r="K29" s="50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36" customHeight="1" thickBot="1" x14ac:dyDescent="0.25">
      <c r="A30" s="1149"/>
      <c r="B30" s="105" t="s">
        <v>405</v>
      </c>
      <c r="C30" s="194"/>
      <c r="D30" s="194"/>
      <c r="E30" s="194">
        <v>42.2</v>
      </c>
      <c r="F30" s="194">
        <v>42.2</v>
      </c>
      <c r="G30" s="194">
        <v>24.6</v>
      </c>
      <c r="H30" s="194">
        <v>24.6</v>
      </c>
      <c r="I30" s="194">
        <v>3.3</v>
      </c>
      <c r="J30" s="194"/>
      <c r="K30" s="503"/>
    </row>
    <row r="31" spans="1:39" ht="36" customHeight="1" x14ac:dyDescent="0.2">
      <c r="A31" s="1148" t="s">
        <v>35</v>
      </c>
      <c r="B31" s="127" t="s">
        <v>366</v>
      </c>
      <c r="C31" s="162"/>
      <c r="D31" s="163"/>
      <c r="E31" s="163"/>
      <c r="F31" s="163"/>
      <c r="G31" s="163"/>
      <c r="H31" s="163"/>
      <c r="I31" s="163"/>
      <c r="J31" s="163"/>
      <c r="K31" s="16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36" customHeight="1" thickBot="1" x14ac:dyDescent="0.25">
      <c r="A32" s="1152"/>
      <c r="B32" s="105" t="s">
        <v>365</v>
      </c>
      <c r="C32" s="194"/>
      <c r="D32" s="195"/>
      <c r="E32" s="195"/>
      <c r="F32" s="195"/>
      <c r="G32" s="195"/>
      <c r="H32" s="195"/>
      <c r="I32" s="195"/>
      <c r="J32" s="195"/>
      <c r="K32" s="196"/>
    </row>
    <row r="33" spans="1:39" ht="36" customHeight="1" x14ac:dyDescent="0.2">
      <c r="A33" s="1153" t="s">
        <v>407</v>
      </c>
      <c r="B33" s="127" t="s">
        <v>404</v>
      </c>
      <c r="C33" s="162"/>
      <c r="D33" s="163"/>
      <c r="E33" s="492">
        <v>20</v>
      </c>
      <c r="F33" s="492">
        <v>20</v>
      </c>
      <c r="G33" s="163"/>
      <c r="H33" s="163"/>
      <c r="I33" s="163"/>
      <c r="J33" s="163"/>
      <c r="K33" s="16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36" customHeight="1" thickBot="1" x14ac:dyDescent="0.25">
      <c r="A34" s="873"/>
      <c r="B34" s="105" t="s">
        <v>405</v>
      </c>
      <c r="C34" s="194"/>
      <c r="D34" s="195"/>
      <c r="E34" s="255">
        <v>20</v>
      </c>
      <c r="F34" s="255">
        <v>20</v>
      </c>
      <c r="G34" s="195"/>
      <c r="H34" s="195"/>
      <c r="I34" s="195"/>
      <c r="J34" s="195"/>
      <c r="K34" s="196"/>
    </row>
    <row r="35" spans="1:39" x14ac:dyDescent="0.2">
      <c r="A35" s="27" t="s">
        <v>310</v>
      </c>
    </row>
    <row r="36" spans="1:39" x14ac:dyDescent="0.2">
      <c r="A36" s="27" t="s">
        <v>311</v>
      </c>
    </row>
    <row r="37" spans="1:39" x14ac:dyDescent="0.2">
      <c r="A37" s="27" t="s">
        <v>315</v>
      </c>
    </row>
  </sheetData>
  <mergeCells count="24"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  <mergeCell ref="A11:A12"/>
    <mergeCell ref="A13:A14"/>
    <mergeCell ref="A5:A6"/>
    <mergeCell ref="A15:A16"/>
    <mergeCell ref="A2:A4"/>
    <mergeCell ref="B2:B4"/>
    <mergeCell ref="A7:A8"/>
    <mergeCell ref="A9:A10"/>
    <mergeCell ref="I2:I3"/>
    <mergeCell ref="J2:J3"/>
    <mergeCell ref="K2:K3"/>
    <mergeCell ref="C2:C3"/>
    <mergeCell ref="D2:D3"/>
    <mergeCell ref="E2:E3"/>
    <mergeCell ref="G2:G3"/>
  </mergeCells>
  <phoneticPr fontId="9"/>
  <printOptions horizontalCentered="1"/>
  <pageMargins left="0.55118110236220474" right="0.51181102362204722" top="0.9055118110236221" bottom="0.51181102362204722" header="0.51181102362204722" footer="0.51181102362204722"/>
  <pageSetup paperSize="9" scale="61" firstPageNumber="42" fitToHeight="0" pageOrder="overThenDown" orientation="portrait" r:id="rId1"/>
  <headerFooter alignWithMargins="0">
    <oddFooter>&amp;C&amp;"ＭＳ ゴシック,標準"&amp;18-&amp;P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93"/>
  <sheetViews>
    <sheetView view="pageBreakPreview" zoomScale="70" zoomScaleNormal="70" zoomScaleSheetLayoutView="70" workbookViewId="0">
      <pane xSplit="3" ySplit="6" topLeftCell="D7" activePane="bottomRight" state="frozen"/>
      <selection activeCell="K70" sqref="K70"/>
      <selection pane="topRight" activeCell="K70" sqref="K70"/>
      <selection pane="bottomLeft" activeCell="K70" sqref="K70"/>
      <selection pane="bottomRight" activeCell="L72" sqref="L72"/>
    </sheetView>
  </sheetViews>
  <sheetFormatPr defaultColWidth="12.58203125" defaultRowHeight="14.4" x14ac:dyDescent="0.2"/>
  <cols>
    <col min="1" max="1" width="4.5" style="9" customWidth="1"/>
    <col min="2" max="2" width="8.6640625" style="9" customWidth="1"/>
    <col min="3" max="3" width="10" style="20" customWidth="1"/>
    <col min="4" max="4" width="5.9140625" style="9" customWidth="1"/>
    <col min="5" max="5" width="5.9140625" style="405" customWidth="1"/>
    <col min="6" max="8" width="5.9140625" style="9" customWidth="1"/>
    <col min="9" max="9" width="5.9140625" style="405" customWidth="1"/>
    <col min="10" max="10" width="6.1640625" style="9" customWidth="1"/>
    <col min="11" max="11" width="5.9140625" style="9" customWidth="1"/>
    <col min="12" max="13" width="5.9140625" style="20" customWidth="1"/>
    <col min="14" max="14" width="5.9140625" style="9" customWidth="1"/>
    <col min="15" max="15" width="6.83203125" style="9" customWidth="1"/>
    <col min="16" max="16" width="7.6640625" style="9" bestFit="1" customWidth="1"/>
    <col min="17" max="17" width="6.33203125" style="9" customWidth="1"/>
    <col min="18" max="18" width="6.83203125" style="9" bestFit="1" customWidth="1"/>
    <col min="19" max="28" width="5.58203125" style="9" customWidth="1"/>
    <col min="29" max="29" width="4.58203125" style="9" customWidth="1"/>
    <col min="30" max="31" width="3.58203125" style="9" customWidth="1"/>
    <col min="32" max="39" width="5.58203125" style="9" customWidth="1"/>
    <col min="40" max="40" width="3.58203125" style="9" customWidth="1"/>
    <col min="41" max="41" width="5.58203125" style="9" customWidth="1"/>
    <col min="42" max="42" width="3.58203125" style="9" customWidth="1"/>
    <col min="43" max="46" width="5.58203125" style="9" customWidth="1"/>
    <col min="47" max="16384" width="12.58203125" style="9"/>
  </cols>
  <sheetData>
    <row r="1" spans="1:18" ht="30" customHeight="1" thickBot="1" x14ac:dyDescent="0.25">
      <c r="A1" s="239" t="s">
        <v>10</v>
      </c>
      <c r="B1" s="8"/>
      <c r="C1" s="8"/>
      <c r="D1" s="8"/>
      <c r="E1" s="398"/>
      <c r="F1" s="8"/>
      <c r="G1" s="8"/>
      <c r="H1" s="8"/>
      <c r="I1" s="398"/>
      <c r="J1" s="8"/>
      <c r="K1" s="8"/>
      <c r="L1" s="8"/>
      <c r="M1" s="8"/>
      <c r="N1" s="8"/>
    </row>
    <row r="2" spans="1:18" ht="27.75" customHeight="1" x14ac:dyDescent="0.2">
      <c r="A2" s="875" t="s">
        <v>107</v>
      </c>
      <c r="B2" s="869" t="s">
        <v>88</v>
      </c>
      <c r="C2" s="867" t="s">
        <v>358</v>
      </c>
      <c r="D2" s="173" t="s">
        <v>246</v>
      </c>
      <c r="E2" s="399"/>
      <c r="F2" s="174"/>
      <c r="G2" s="174"/>
      <c r="H2" s="174"/>
      <c r="I2" s="406"/>
      <c r="J2" s="10"/>
      <c r="K2" s="110" t="s">
        <v>61</v>
      </c>
      <c r="L2" s="111" t="s">
        <v>61</v>
      </c>
      <c r="M2" s="111"/>
      <c r="N2" s="112" t="s">
        <v>61</v>
      </c>
      <c r="O2" s="108" t="s">
        <v>143</v>
      </c>
    </row>
    <row r="3" spans="1:18" ht="27.75" customHeight="1" x14ac:dyDescent="0.2">
      <c r="A3" s="876"/>
      <c r="B3" s="870"/>
      <c r="C3" s="868"/>
      <c r="D3" s="175" t="s">
        <v>247</v>
      </c>
      <c r="E3" s="400"/>
      <c r="F3" s="176"/>
      <c r="G3" s="176"/>
      <c r="H3" s="176"/>
      <c r="I3" s="407"/>
      <c r="J3" s="11"/>
      <c r="K3" s="113" t="s">
        <v>37</v>
      </c>
      <c r="L3" s="114" t="s">
        <v>38</v>
      </c>
      <c r="M3" s="114"/>
      <c r="N3" s="82" t="s">
        <v>98</v>
      </c>
      <c r="O3" s="115" t="s">
        <v>95</v>
      </c>
    </row>
    <row r="4" spans="1:18" ht="27.75" customHeight="1" x14ac:dyDescent="0.2">
      <c r="A4" s="876"/>
      <c r="B4" s="870"/>
      <c r="C4" s="868"/>
      <c r="D4" s="177" t="s">
        <v>39</v>
      </c>
      <c r="E4" s="401"/>
      <c r="F4" s="178"/>
      <c r="G4" s="178"/>
      <c r="H4" s="178"/>
      <c r="I4" s="408"/>
      <c r="J4" s="81" t="s">
        <v>40</v>
      </c>
      <c r="K4" s="113" t="s">
        <v>41</v>
      </c>
      <c r="L4" s="114" t="s">
        <v>42</v>
      </c>
      <c r="M4" s="116" t="s">
        <v>43</v>
      </c>
      <c r="N4" s="82" t="s">
        <v>44</v>
      </c>
      <c r="O4" s="115" t="s">
        <v>94</v>
      </c>
    </row>
    <row r="5" spans="1:18" ht="27.75" customHeight="1" x14ac:dyDescent="0.2">
      <c r="A5" s="876"/>
      <c r="B5" s="870"/>
      <c r="C5" s="868"/>
      <c r="D5" s="12" t="s">
        <v>248</v>
      </c>
      <c r="E5" s="402" t="s">
        <v>46</v>
      </c>
      <c r="F5" s="179" t="s">
        <v>249</v>
      </c>
      <c r="G5" s="179" t="s">
        <v>250</v>
      </c>
      <c r="H5" s="13" t="s">
        <v>367</v>
      </c>
      <c r="I5" s="409" t="s">
        <v>62</v>
      </c>
      <c r="J5" s="14"/>
      <c r="K5" s="117" t="s">
        <v>11</v>
      </c>
      <c r="L5" s="118" t="s">
        <v>12</v>
      </c>
      <c r="M5" s="119"/>
      <c r="N5" s="82"/>
      <c r="O5" s="115" t="s">
        <v>96</v>
      </c>
    </row>
    <row r="6" spans="1:18" ht="27.75" customHeight="1" thickBot="1" x14ac:dyDescent="0.25">
      <c r="A6" s="877"/>
      <c r="B6" s="871"/>
      <c r="C6" s="109" t="s">
        <v>47</v>
      </c>
      <c r="D6" s="109" t="s">
        <v>47</v>
      </c>
      <c r="E6" s="403" t="s">
        <v>48</v>
      </c>
      <c r="F6" s="109" t="s">
        <v>47</v>
      </c>
      <c r="G6" s="109" t="s">
        <v>47</v>
      </c>
      <c r="H6" s="109" t="s">
        <v>47</v>
      </c>
      <c r="I6" s="410" t="s">
        <v>47</v>
      </c>
      <c r="J6" s="122" t="s">
        <v>47</v>
      </c>
      <c r="K6" s="120" t="s">
        <v>49</v>
      </c>
      <c r="L6" s="109" t="s">
        <v>50</v>
      </c>
      <c r="M6" s="109" t="s">
        <v>51</v>
      </c>
      <c r="N6" s="121" t="s">
        <v>63</v>
      </c>
      <c r="O6" s="121" t="s">
        <v>97</v>
      </c>
    </row>
    <row r="7" spans="1:18" ht="27.75" customHeight="1" thickBot="1" x14ac:dyDescent="0.25">
      <c r="A7" s="860" t="s">
        <v>196</v>
      </c>
      <c r="B7" s="861"/>
      <c r="C7" s="257">
        <v>1585</v>
      </c>
      <c r="D7" s="258">
        <v>15</v>
      </c>
      <c r="E7" s="258">
        <v>912</v>
      </c>
      <c r="F7" s="258">
        <v>7</v>
      </c>
      <c r="G7" s="258">
        <v>320</v>
      </c>
      <c r="H7" s="258">
        <v>60.5</v>
      </c>
      <c r="I7" s="258">
        <v>1315</v>
      </c>
      <c r="J7" s="258">
        <v>270</v>
      </c>
      <c r="K7" s="257">
        <v>82.965299684542586</v>
      </c>
      <c r="L7" s="130">
        <v>113.37539432176655</v>
      </c>
      <c r="M7" s="259">
        <v>1797</v>
      </c>
      <c r="N7" s="260">
        <v>40.441640378548897</v>
      </c>
      <c r="O7" s="261">
        <v>25640</v>
      </c>
      <c r="P7" s="20">
        <f t="shared" ref="P7:P23" si="0">ROUND((O7/40)/C7*100,0)</f>
        <v>40</v>
      </c>
      <c r="Q7" s="405">
        <f>SUM(I7:J7)</f>
        <v>1585</v>
      </c>
    </row>
    <row r="8" spans="1:18" ht="27.75" customHeight="1" x14ac:dyDescent="0.2">
      <c r="A8" s="862" t="s">
        <v>197</v>
      </c>
      <c r="B8" s="863"/>
      <c r="C8" s="130">
        <f>SUM(C11:C13)</f>
        <v>737</v>
      </c>
      <c r="D8" s="130">
        <f t="shared" ref="D8:J8" si="1">SUM(D11:D13)</f>
        <v>15</v>
      </c>
      <c r="E8" s="130">
        <f t="shared" si="1"/>
        <v>569</v>
      </c>
      <c r="F8" s="130">
        <f t="shared" si="1"/>
        <v>2</v>
      </c>
      <c r="G8" s="130">
        <f t="shared" si="1"/>
        <v>8</v>
      </c>
      <c r="H8" s="130">
        <f t="shared" si="1"/>
        <v>22.5</v>
      </c>
      <c r="I8" s="130">
        <f>SUM(I11:I13)</f>
        <v>617</v>
      </c>
      <c r="J8" s="130">
        <f t="shared" si="1"/>
        <v>120</v>
      </c>
      <c r="K8" s="130">
        <f t="shared" ref="K8:K17" si="2">(I8/C8)*100</f>
        <v>83.717774762550874</v>
      </c>
      <c r="L8" s="130">
        <f t="shared" ref="L8:L17" si="3">M8/C8*100</f>
        <v>106.24151967435549</v>
      </c>
      <c r="M8" s="130">
        <f>SUM(M11:M13)</f>
        <v>783</v>
      </c>
      <c r="N8" s="234">
        <f t="shared" ref="N8:N17" si="4">(O8/40)/C8*100</f>
        <v>33.175033921302578</v>
      </c>
      <c r="O8" s="180">
        <f>SUM(O11:O13)</f>
        <v>9780</v>
      </c>
      <c r="P8" s="20">
        <f t="shared" si="0"/>
        <v>33</v>
      </c>
    </row>
    <row r="9" spans="1:18" ht="27.75" customHeight="1" x14ac:dyDescent="0.2">
      <c r="A9" s="864" t="s">
        <v>198</v>
      </c>
      <c r="B9" s="865"/>
      <c r="C9" s="131">
        <f>SUM(C14:C15)</f>
        <v>485</v>
      </c>
      <c r="D9" s="131">
        <f t="shared" ref="D9:I9" si="5">SUM(D14:D15)</f>
        <v>0</v>
      </c>
      <c r="E9" s="131">
        <f t="shared" si="5"/>
        <v>37</v>
      </c>
      <c r="F9" s="131">
        <f t="shared" si="5"/>
        <v>5</v>
      </c>
      <c r="G9" s="131">
        <f t="shared" si="5"/>
        <v>312</v>
      </c>
      <c r="H9" s="131">
        <f t="shared" si="5"/>
        <v>6</v>
      </c>
      <c r="I9" s="131">
        <f t="shared" si="5"/>
        <v>360</v>
      </c>
      <c r="J9" s="131">
        <f>SUM(J14:J15)</f>
        <v>125</v>
      </c>
      <c r="K9" s="131">
        <f t="shared" si="2"/>
        <v>74.226804123711347</v>
      </c>
      <c r="L9" s="131">
        <f t="shared" si="3"/>
        <v>132.98969072164948</v>
      </c>
      <c r="M9" s="131">
        <f>SUM(M14:M15)</f>
        <v>645</v>
      </c>
      <c r="N9" s="235">
        <f t="shared" si="4"/>
        <v>58.917525773195877</v>
      </c>
      <c r="O9" s="181">
        <f>SUM(O14:O15)</f>
        <v>11430</v>
      </c>
      <c r="P9" s="20">
        <f t="shared" si="0"/>
        <v>59</v>
      </c>
      <c r="R9" s="405"/>
    </row>
    <row r="10" spans="1:18" ht="27.75" customHeight="1" thickBot="1" x14ac:dyDescent="0.25">
      <c r="A10" s="878" t="s">
        <v>199</v>
      </c>
      <c r="B10" s="879"/>
      <c r="C10" s="132" t="s">
        <v>418</v>
      </c>
      <c r="D10" s="132" t="s">
        <v>418</v>
      </c>
      <c r="E10" s="132" t="s">
        <v>418</v>
      </c>
      <c r="F10" s="132" t="s">
        <v>418</v>
      </c>
      <c r="G10" s="132" t="s">
        <v>418</v>
      </c>
      <c r="H10" s="132" t="s">
        <v>418</v>
      </c>
      <c r="I10" s="132" t="s">
        <v>418</v>
      </c>
      <c r="J10" s="132" t="s">
        <v>418</v>
      </c>
      <c r="K10" s="132" t="s">
        <v>418</v>
      </c>
      <c r="L10" s="132" t="s">
        <v>418</v>
      </c>
      <c r="M10" s="132" t="s">
        <v>418</v>
      </c>
      <c r="N10" s="236" t="s">
        <v>418</v>
      </c>
      <c r="O10" s="182" t="s">
        <v>418</v>
      </c>
      <c r="P10" s="20" t="e">
        <f t="shared" si="0"/>
        <v>#DIV/0!</v>
      </c>
    </row>
    <row r="11" spans="1:18" ht="27.75" customHeight="1" x14ac:dyDescent="0.2">
      <c r="A11" s="880" t="s">
        <v>200</v>
      </c>
      <c r="B11" s="127" t="s">
        <v>201</v>
      </c>
      <c r="C11" s="130">
        <f>+C20+C24+C28</f>
        <v>265</v>
      </c>
      <c r="D11" s="130">
        <f t="shared" ref="D11:J11" si="6">+D20+D24+D28</f>
        <v>1</v>
      </c>
      <c r="E11" s="130">
        <f t="shared" si="6"/>
        <v>208</v>
      </c>
      <c r="F11" s="130">
        <f t="shared" si="6"/>
        <v>2</v>
      </c>
      <c r="G11" s="130">
        <f t="shared" si="6"/>
        <v>0</v>
      </c>
      <c r="H11" s="130">
        <f t="shared" si="6"/>
        <v>3.5</v>
      </c>
      <c r="I11" s="130">
        <v>215</v>
      </c>
      <c r="J11" s="130">
        <f t="shared" si="6"/>
        <v>50</v>
      </c>
      <c r="K11" s="130">
        <f t="shared" si="2"/>
        <v>81.132075471698116</v>
      </c>
      <c r="L11" s="130">
        <f t="shared" si="3"/>
        <v>103.01886792452831</v>
      </c>
      <c r="M11" s="130">
        <f>+M20+M24+M28</f>
        <v>273</v>
      </c>
      <c r="N11" s="234">
        <f t="shared" si="4"/>
        <v>32.264150943396224</v>
      </c>
      <c r="O11" s="180">
        <f>+O20+O24+O28</f>
        <v>3420</v>
      </c>
      <c r="P11" s="20">
        <f t="shared" si="0"/>
        <v>32</v>
      </c>
    </row>
    <row r="12" spans="1:18" ht="27.75" customHeight="1" x14ac:dyDescent="0.2">
      <c r="A12" s="881"/>
      <c r="B12" s="128" t="s">
        <v>202</v>
      </c>
      <c r="C12" s="131">
        <f>+C30+C34+C43</f>
        <v>268</v>
      </c>
      <c r="D12" s="131">
        <f t="shared" ref="D12:J12" si="7">+D30+D34+D43</f>
        <v>1</v>
      </c>
      <c r="E12" s="131">
        <f t="shared" si="7"/>
        <v>172</v>
      </c>
      <c r="F12" s="131">
        <f t="shared" si="7"/>
        <v>0</v>
      </c>
      <c r="G12" s="131">
        <f t="shared" si="7"/>
        <v>6</v>
      </c>
      <c r="H12" s="131">
        <f t="shared" si="7"/>
        <v>19</v>
      </c>
      <c r="I12" s="131">
        <f>+I30+I34+I43</f>
        <v>198</v>
      </c>
      <c r="J12" s="131">
        <f t="shared" si="7"/>
        <v>70</v>
      </c>
      <c r="K12" s="131">
        <f t="shared" si="2"/>
        <v>73.880597014925371</v>
      </c>
      <c r="L12" s="131">
        <f t="shared" si="3"/>
        <v>100</v>
      </c>
      <c r="M12" s="131">
        <f>+M30+M34+M43</f>
        <v>268</v>
      </c>
      <c r="N12" s="235">
        <f t="shared" si="4"/>
        <v>16.511194029850746</v>
      </c>
      <c r="O12" s="181">
        <f>+O30+O34+O43</f>
        <v>1770</v>
      </c>
      <c r="P12" s="20">
        <f t="shared" si="0"/>
        <v>17</v>
      </c>
    </row>
    <row r="13" spans="1:18" ht="27.75" customHeight="1" x14ac:dyDescent="0.2">
      <c r="A13" s="881"/>
      <c r="B13" s="128" t="s">
        <v>203</v>
      </c>
      <c r="C13" s="131">
        <f>+C53</f>
        <v>204</v>
      </c>
      <c r="D13" s="131">
        <f t="shared" ref="D13:J13" si="8">+D53</f>
        <v>13</v>
      </c>
      <c r="E13" s="131">
        <f t="shared" si="8"/>
        <v>189</v>
      </c>
      <c r="F13" s="131">
        <f t="shared" si="8"/>
        <v>0</v>
      </c>
      <c r="G13" s="131">
        <f t="shared" si="8"/>
        <v>2</v>
      </c>
      <c r="H13" s="131">
        <f t="shared" si="8"/>
        <v>0</v>
      </c>
      <c r="I13" s="131">
        <f t="shared" si="8"/>
        <v>204</v>
      </c>
      <c r="J13" s="131">
        <f t="shared" si="8"/>
        <v>0</v>
      </c>
      <c r="K13" s="131">
        <f t="shared" si="2"/>
        <v>100</v>
      </c>
      <c r="L13" s="131">
        <f t="shared" si="3"/>
        <v>118.62745098039215</v>
      </c>
      <c r="M13" s="131">
        <f>+M53</f>
        <v>242</v>
      </c>
      <c r="N13" s="235">
        <f t="shared" si="4"/>
        <v>56.25</v>
      </c>
      <c r="O13" s="181">
        <f>+O53</f>
        <v>4590</v>
      </c>
      <c r="P13" s="20">
        <f t="shared" si="0"/>
        <v>56</v>
      </c>
    </row>
    <row r="14" spans="1:18" ht="27.75" customHeight="1" x14ac:dyDescent="0.2">
      <c r="A14" s="881"/>
      <c r="B14" s="128" t="s">
        <v>204</v>
      </c>
      <c r="C14" s="131">
        <f>+C57+C61+C69</f>
        <v>442</v>
      </c>
      <c r="D14" s="131">
        <f t="shared" ref="D14:H14" si="9">+D57+D61+D69</f>
        <v>0</v>
      </c>
      <c r="E14" s="131">
        <f t="shared" si="9"/>
        <v>35</v>
      </c>
      <c r="F14" s="131">
        <f t="shared" si="9"/>
        <v>0</v>
      </c>
      <c r="G14" s="131">
        <f t="shared" si="9"/>
        <v>310</v>
      </c>
      <c r="H14" s="131">
        <f t="shared" si="9"/>
        <v>4</v>
      </c>
      <c r="I14" s="131">
        <f>+I57+I61+I69</f>
        <v>349</v>
      </c>
      <c r="J14" s="131">
        <f>+J57+J61+J69</f>
        <v>93</v>
      </c>
      <c r="K14" s="131">
        <f>(I14/C14)*100</f>
        <v>78.959276018099544</v>
      </c>
      <c r="L14" s="131">
        <f t="shared" si="3"/>
        <v>136.42533936651583</v>
      </c>
      <c r="M14" s="131">
        <f>+M57+M61+M69</f>
        <v>603</v>
      </c>
      <c r="N14" s="235">
        <f t="shared" si="4"/>
        <v>63.518099547511312</v>
      </c>
      <c r="O14" s="181">
        <f>+O57+O61+O69</f>
        <v>11230</v>
      </c>
      <c r="P14" s="20">
        <f t="shared" si="0"/>
        <v>64</v>
      </c>
    </row>
    <row r="15" spans="1:18" ht="27.75" customHeight="1" x14ac:dyDescent="0.2">
      <c r="A15" s="881"/>
      <c r="B15" s="128" t="s">
        <v>30</v>
      </c>
      <c r="C15" s="131">
        <f>+C74</f>
        <v>43</v>
      </c>
      <c r="D15" s="131">
        <f t="shared" ref="D15:I15" si="10">+D74</f>
        <v>0</v>
      </c>
      <c r="E15" s="131">
        <f t="shared" si="10"/>
        <v>2</v>
      </c>
      <c r="F15" s="131">
        <f t="shared" si="10"/>
        <v>5</v>
      </c>
      <c r="G15" s="131">
        <f t="shared" si="10"/>
        <v>2</v>
      </c>
      <c r="H15" s="131">
        <f t="shared" si="10"/>
        <v>2</v>
      </c>
      <c r="I15" s="131">
        <f t="shared" si="10"/>
        <v>11</v>
      </c>
      <c r="J15" s="131">
        <f>+J74</f>
        <v>32</v>
      </c>
      <c r="K15" s="131">
        <f>(I15/C15)*100</f>
        <v>25.581395348837212</v>
      </c>
      <c r="L15" s="131">
        <f t="shared" si="3"/>
        <v>97.674418604651152</v>
      </c>
      <c r="M15" s="131">
        <f>+M74</f>
        <v>42</v>
      </c>
      <c r="N15" s="235">
        <f t="shared" si="4"/>
        <v>11.627906976744185</v>
      </c>
      <c r="O15" s="181">
        <f>+O74</f>
        <v>200</v>
      </c>
      <c r="P15" s="20">
        <f t="shared" si="0"/>
        <v>12</v>
      </c>
    </row>
    <row r="16" spans="1:18" ht="27.75" customHeight="1" x14ac:dyDescent="0.2">
      <c r="A16" s="881"/>
      <c r="B16" s="128" t="s">
        <v>205</v>
      </c>
      <c r="C16" s="131" t="s">
        <v>418</v>
      </c>
      <c r="D16" s="131" t="s">
        <v>418</v>
      </c>
      <c r="E16" s="131" t="s">
        <v>418</v>
      </c>
      <c r="F16" s="131" t="s">
        <v>418</v>
      </c>
      <c r="G16" s="131" t="s">
        <v>418</v>
      </c>
      <c r="H16" s="131" t="s">
        <v>418</v>
      </c>
      <c r="I16" s="131" t="s">
        <v>418</v>
      </c>
      <c r="J16" s="131" t="s">
        <v>418</v>
      </c>
      <c r="K16" s="131" t="s">
        <v>418</v>
      </c>
      <c r="L16" s="131" t="s">
        <v>418</v>
      </c>
      <c r="M16" s="131" t="s">
        <v>418</v>
      </c>
      <c r="N16" s="235" t="s">
        <v>418</v>
      </c>
      <c r="O16" s="181" t="s">
        <v>418</v>
      </c>
      <c r="P16" s="20" t="e">
        <f t="shared" si="0"/>
        <v>#DIV/0!</v>
      </c>
    </row>
    <row r="17" spans="1:16" ht="27.75" customHeight="1" thickBot="1" x14ac:dyDescent="0.25">
      <c r="A17" s="882"/>
      <c r="B17" s="105" t="s">
        <v>206</v>
      </c>
      <c r="C17" s="132">
        <f>+C90</f>
        <v>46</v>
      </c>
      <c r="D17" s="132">
        <f t="shared" ref="D17:J17" si="11">+D90</f>
        <v>0</v>
      </c>
      <c r="E17" s="132">
        <f t="shared" si="11"/>
        <v>1</v>
      </c>
      <c r="F17" s="132">
        <f t="shared" si="11"/>
        <v>0</v>
      </c>
      <c r="G17" s="132">
        <f t="shared" si="11"/>
        <v>0</v>
      </c>
      <c r="H17" s="132">
        <f t="shared" si="11"/>
        <v>20</v>
      </c>
      <c r="I17" s="132">
        <f t="shared" si="11"/>
        <v>21</v>
      </c>
      <c r="J17" s="132">
        <f t="shared" si="11"/>
        <v>25</v>
      </c>
      <c r="K17" s="132">
        <f t="shared" si="2"/>
        <v>45.652173913043477</v>
      </c>
      <c r="L17" s="132">
        <f t="shared" si="3"/>
        <v>119.56521739130434</v>
      </c>
      <c r="M17" s="132">
        <f>+M90</f>
        <v>55</v>
      </c>
      <c r="N17" s="236">
        <f t="shared" si="4"/>
        <v>43.478260869565219</v>
      </c>
      <c r="O17" s="182">
        <f>+O90</f>
        <v>800</v>
      </c>
      <c r="P17" s="20">
        <f t="shared" si="0"/>
        <v>43</v>
      </c>
    </row>
    <row r="18" spans="1:16" ht="25.5" customHeight="1" x14ac:dyDescent="0.2">
      <c r="A18" s="874" t="s">
        <v>144</v>
      </c>
      <c r="B18" s="83" t="s">
        <v>243</v>
      </c>
      <c r="C18" s="587">
        <v>70</v>
      </c>
      <c r="D18" s="588">
        <v>1</v>
      </c>
      <c r="E18" s="588">
        <v>30</v>
      </c>
      <c r="F18" s="588">
        <v>1</v>
      </c>
      <c r="G18" s="588"/>
      <c r="H18" s="588">
        <v>1.5</v>
      </c>
      <c r="I18" s="589">
        <f>SUM(D18:H18)</f>
        <v>33.5</v>
      </c>
      <c r="J18" s="590">
        <v>36</v>
      </c>
      <c r="K18" s="591">
        <v>48</v>
      </c>
      <c r="L18" s="588">
        <v>110</v>
      </c>
      <c r="M18" s="588">
        <v>77</v>
      </c>
      <c r="N18" s="592">
        <v>7.8</v>
      </c>
      <c r="O18" s="593">
        <v>220</v>
      </c>
      <c r="P18" s="20">
        <f t="shared" si="0"/>
        <v>8</v>
      </c>
    </row>
    <row r="19" spans="1:16" ht="25.5" customHeight="1" thickBot="1" x14ac:dyDescent="0.25">
      <c r="A19" s="866"/>
      <c r="B19" s="198" t="s">
        <v>244</v>
      </c>
      <c r="C19" s="594">
        <v>8</v>
      </c>
      <c r="D19" s="595"/>
      <c r="E19" s="595">
        <v>2</v>
      </c>
      <c r="F19" s="595">
        <v>1</v>
      </c>
      <c r="G19" s="595"/>
      <c r="H19" s="595"/>
      <c r="I19" s="596">
        <f>SUM(D19:H19)</f>
        <v>3</v>
      </c>
      <c r="J19" s="597">
        <v>5</v>
      </c>
      <c r="K19" s="598">
        <v>37</v>
      </c>
      <c r="L19" s="595">
        <v>100</v>
      </c>
      <c r="M19" s="595">
        <v>8</v>
      </c>
      <c r="N19" s="599"/>
      <c r="O19" s="600"/>
      <c r="P19" s="20">
        <f t="shared" si="0"/>
        <v>0</v>
      </c>
    </row>
    <row r="20" spans="1:16" ht="25.5" customHeight="1" thickTop="1" thickBot="1" x14ac:dyDescent="0.25">
      <c r="A20" s="859"/>
      <c r="B20" s="197" t="s">
        <v>105</v>
      </c>
      <c r="C20" s="601">
        <f>SUM(C18:C19)</f>
        <v>78</v>
      </c>
      <c r="D20" s="601">
        <f t="shared" ref="D20:J20" si="12">SUM(D18:D19)</f>
        <v>1</v>
      </c>
      <c r="E20" s="601">
        <f t="shared" si="12"/>
        <v>32</v>
      </c>
      <c r="F20" s="601">
        <f t="shared" si="12"/>
        <v>2</v>
      </c>
      <c r="G20" s="601">
        <f t="shared" si="12"/>
        <v>0</v>
      </c>
      <c r="H20" s="601">
        <f t="shared" si="12"/>
        <v>1.5</v>
      </c>
      <c r="I20" s="602">
        <f t="shared" si="12"/>
        <v>36.5</v>
      </c>
      <c r="J20" s="602">
        <f t="shared" si="12"/>
        <v>41</v>
      </c>
      <c r="K20" s="603">
        <f>I20/C20*100</f>
        <v>46.794871794871796</v>
      </c>
      <c r="L20" s="604">
        <f>M20/C20*100</f>
        <v>108.97435897435896</v>
      </c>
      <c r="M20" s="602">
        <f>SUM(M18:M19)</f>
        <v>85</v>
      </c>
      <c r="N20" s="605">
        <v>7</v>
      </c>
      <c r="O20" s="606">
        <f>SUM(O18:O19)</f>
        <v>220</v>
      </c>
      <c r="P20" s="20">
        <f t="shared" si="0"/>
        <v>7</v>
      </c>
    </row>
    <row r="21" spans="1:16" ht="25.5" customHeight="1" x14ac:dyDescent="0.2">
      <c r="A21" s="858" t="s">
        <v>145</v>
      </c>
      <c r="B21" s="83" t="s">
        <v>146</v>
      </c>
      <c r="C21" s="587">
        <v>46</v>
      </c>
      <c r="D21" s="588">
        <v>0</v>
      </c>
      <c r="E21" s="588">
        <v>46</v>
      </c>
      <c r="F21" s="588">
        <v>0</v>
      </c>
      <c r="G21" s="587">
        <v>0</v>
      </c>
      <c r="H21" s="607">
        <v>0</v>
      </c>
      <c r="I21" s="608">
        <f>SUM(D21:H21)</f>
        <v>46</v>
      </c>
      <c r="J21" s="590">
        <v>0</v>
      </c>
      <c r="K21" s="591">
        <v>100</v>
      </c>
      <c r="L21" s="588">
        <v>104</v>
      </c>
      <c r="M21" s="588">
        <v>48</v>
      </c>
      <c r="N21" s="592">
        <v>100</v>
      </c>
      <c r="O21" s="593">
        <v>1200</v>
      </c>
      <c r="P21" s="20">
        <f>ROUND((O21/40)/C21*100,0)</f>
        <v>65</v>
      </c>
    </row>
    <row r="22" spans="1:16" ht="25.5" customHeight="1" x14ac:dyDescent="0.2">
      <c r="A22" s="872"/>
      <c r="B22" s="70" t="s">
        <v>147</v>
      </c>
      <c r="C22" s="609">
        <v>19</v>
      </c>
      <c r="D22" s="610">
        <v>0</v>
      </c>
      <c r="E22" s="610">
        <v>19</v>
      </c>
      <c r="F22" s="610">
        <v>0</v>
      </c>
      <c r="G22" s="609">
        <v>0</v>
      </c>
      <c r="H22" s="611">
        <v>0</v>
      </c>
      <c r="I22" s="609">
        <f>SUM(D22:H22)</f>
        <v>19</v>
      </c>
      <c r="J22" s="612">
        <v>0</v>
      </c>
      <c r="K22" s="613">
        <v>100</v>
      </c>
      <c r="L22" s="610">
        <v>84</v>
      </c>
      <c r="M22" s="610">
        <v>16</v>
      </c>
      <c r="N22" s="614">
        <v>100</v>
      </c>
      <c r="O22" s="615">
        <v>100</v>
      </c>
      <c r="P22" s="20">
        <f t="shared" si="0"/>
        <v>13</v>
      </c>
    </row>
    <row r="23" spans="1:16" ht="25.5" customHeight="1" thickBot="1" x14ac:dyDescent="0.25">
      <c r="A23" s="872"/>
      <c r="B23" s="198" t="s">
        <v>148</v>
      </c>
      <c r="C23" s="594">
        <v>21</v>
      </c>
      <c r="D23" s="595">
        <v>0</v>
      </c>
      <c r="E23" s="595">
        <v>19</v>
      </c>
      <c r="F23" s="595">
        <v>0</v>
      </c>
      <c r="G23" s="595">
        <v>0</v>
      </c>
      <c r="H23" s="616">
        <f>ROUND(1.6,0)</f>
        <v>2</v>
      </c>
      <c r="I23" s="596">
        <f>SUM(D23:H23)</f>
        <v>21</v>
      </c>
      <c r="J23" s="597">
        <v>0</v>
      </c>
      <c r="K23" s="598">
        <v>100</v>
      </c>
      <c r="L23" s="595">
        <v>105</v>
      </c>
      <c r="M23" s="595">
        <v>22</v>
      </c>
      <c r="N23" s="599">
        <v>100</v>
      </c>
      <c r="O23" s="600">
        <v>900</v>
      </c>
      <c r="P23" s="20">
        <f t="shared" si="0"/>
        <v>107</v>
      </c>
    </row>
    <row r="24" spans="1:16" ht="25.5" customHeight="1" thickTop="1" thickBot="1" x14ac:dyDescent="0.25">
      <c r="A24" s="873"/>
      <c r="B24" s="197" t="s">
        <v>105</v>
      </c>
      <c r="C24" s="602">
        <f>SUM(C21:C23)</f>
        <v>86</v>
      </c>
      <c r="D24" s="602">
        <f t="shared" ref="D24:J24" si="13">SUM(D21:D23)</f>
        <v>0</v>
      </c>
      <c r="E24" s="602">
        <f t="shared" si="13"/>
        <v>84</v>
      </c>
      <c r="F24" s="602">
        <f t="shared" si="13"/>
        <v>0</v>
      </c>
      <c r="G24" s="602">
        <f t="shared" si="13"/>
        <v>0</v>
      </c>
      <c r="H24" s="617">
        <f t="shared" si="13"/>
        <v>2</v>
      </c>
      <c r="I24" s="602">
        <f t="shared" si="13"/>
        <v>86</v>
      </c>
      <c r="J24" s="602">
        <f t="shared" si="13"/>
        <v>0</v>
      </c>
      <c r="K24" s="618">
        <f>I24/C24*100</f>
        <v>100</v>
      </c>
      <c r="L24" s="619">
        <f>M24/C24*100</f>
        <v>100</v>
      </c>
      <c r="M24" s="603">
        <f>SUM(M21:M23)</f>
        <v>86</v>
      </c>
      <c r="N24" s="605">
        <v>100</v>
      </c>
      <c r="O24" s="606">
        <f>SUM(O21:O23)</f>
        <v>2200</v>
      </c>
      <c r="P24" s="20"/>
    </row>
    <row r="25" spans="1:16" ht="25.5" customHeight="1" x14ac:dyDescent="0.2">
      <c r="A25" s="858" t="s">
        <v>149</v>
      </c>
      <c r="B25" s="83" t="s">
        <v>150</v>
      </c>
      <c r="C25" s="587">
        <v>68</v>
      </c>
      <c r="D25" s="588"/>
      <c r="E25" s="588">
        <v>64</v>
      </c>
      <c r="F25" s="588"/>
      <c r="G25" s="588"/>
      <c r="H25" s="588"/>
      <c r="I25" s="608">
        <f>SUM(D25:H25)</f>
        <v>64</v>
      </c>
      <c r="J25" s="590">
        <v>4</v>
      </c>
      <c r="K25" s="591">
        <v>94</v>
      </c>
      <c r="L25" s="588">
        <v>96</v>
      </c>
      <c r="M25" s="588">
        <v>65</v>
      </c>
      <c r="N25" s="592">
        <v>26</v>
      </c>
      <c r="O25" s="593">
        <v>700</v>
      </c>
      <c r="P25" s="9">
        <f t="shared" ref="P25:P34" si="14">ROUND((O25/40)/C25*100,0)</f>
        <v>26</v>
      </c>
    </row>
    <row r="26" spans="1:16" ht="25.5" customHeight="1" x14ac:dyDescent="0.2">
      <c r="A26" s="866"/>
      <c r="B26" s="70" t="s">
        <v>151</v>
      </c>
      <c r="C26" s="609">
        <v>21</v>
      </c>
      <c r="D26" s="610"/>
      <c r="E26" s="610">
        <v>18</v>
      </c>
      <c r="F26" s="610"/>
      <c r="G26" s="610"/>
      <c r="H26" s="610"/>
      <c r="I26" s="620">
        <f>SUM(D26:H26)</f>
        <v>18</v>
      </c>
      <c r="J26" s="612">
        <v>3</v>
      </c>
      <c r="K26" s="613">
        <v>86</v>
      </c>
      <c r="L26" s="610">
        <v>105</v>
      </c>
      <c r="M26" s="610">
        <v>22</v>
      </c>
      <c r="N26" s="614">
        <v>24</v>
      </c>
      <c r="O26" s="615">
        <v>200</v>
      </c>
      <c r="P26" s="9">
        <f t="shared" si="14"/>
        <v>24</v>
      </c>
    </row>
    <row r="27" spans="1:16" ht="25.5" customHeight="1" thickBot="1" x14ac:dyDescent="0.25">
      <c r="A27" s="866"/>
      <c r="B27" s="198" t="s">
        <v>152</v>
      </c>
      <c r="C27" s="594">
        <v>12</v>
      </c>
      <c r="D27" s="595"/>
      <c r="E27" s="595">
        <v>10</v>
      </c>
      <c r="F27" s="595"/>
      <c r="G27" s="595"/>
      <c r="H27" s="595"/>
      <c r="I27" s="596">
        <f>SUM(D27:H27)</f>
        <v>10</v>
      </c>
      <c r="J27" s="597">
        <v>2</v>
      </c>
      <c r="K27" s="598">
        <v>83</v>
      </c>
      <c r="L27" s="595">
        <v>125</v>
      </c>
      <c r="M27" s="595">
        <v>15</v>
      </c>
      <c r="N27" s="599">
        <v>21</v>
      </c>
      <c r="O27" s="600">
        <v>100</v>
      </c>
      <c r="P27" s="9">
        <f t="shared" si="14"/>
        <v>21</v>
      </c>
    </row>
    <row r="28" spans="1:16" ht="25.5" customHeight="1" thickTop="1" thickBot="1" x14ac:dyDescent="0.25">
      <c r="A28" s="859"/>
      <c r="B28" s="197" t="s">
        <v>105</v>
      </c>
      <c r="C28" s="602">
        <f>SUM(C25:C27)</f>
        <v>101</v>
      </c>
      <c r="D28" s="602">
        <f t="shared" ref="D28:J28" si="15">SUM(D25:D27)</f>
        <v>0</v>
      </c>
      <c r="E28" s="602">
        <f t="shared" si="15"/>
        <v>92</v>
      </c>
      <c r="F28" s="602">
        <f t="shared" si="15"/>
        <v>0</v>
      </c>
      <c r="G28" s="602">
        <f t="shared" si="15"/>
        <v>0</v>
      </c>
      <c r="H28" s="602">
        <f t="shared" si="15"/>
        <v>0</v>
      </c>
      <c r="I28" s="602">
        <f t="shared" si="15"/>
        <v>92</v>
      </c>
      <c r="J28" s="602">
        <f t="shared" si="15"/>
        <v>9</v>
      </c>
      <c r="K28" s="602">
        <f>I28/C28*100</f>
        <v>91.089108910891099</v>
      </c>
      <c r="L28" s="602">
        <f>M28/C28*100</f>
        <v>100.99009900990099</v>
      </c>
      <c r="M28" s="602">
        <f>SUM(M25:M27)</f>
        <v>102</v>
      </c>
      <c r="N28" s="605">
        <v>25</v>
      </c>
      <c r="O28" s="606">
        <f>SUM(O25:O27)</f>
        <v>1000</v>
      </c>
      <c r="P28" s="9">
        <f t="shared" si="14"/>
        <v>25</v>
      </c>
    </row>
    <row r="29" spans="1:16" ht="25.5" customHeight="1" thickBot="1" x14ac:dyDescent="0.25">
      <c r="A29" s="858" t="s">
        <v>153</v>
      </c>
      <c r="B29" s="200" t="s">
        <v>154</v>
      </c>
      <c r="C29" s="621">
        <v>112</v>
      </c>
      <c r="D29" s="621">
        <v>0</v>
      </c>
      <c r="E29" s="621">
        <v>53</v>
      </c>
      <c r="F29" s="621">
        <v>0</v>
      </c>
      <c r="G29" s="621">
        <v>0</v>
      </c>
      <c r="H29" s="621">
        <v>17</v>
      </c>
      <c r="I29" s="622">
        <f>SUM(D29:H29)</f>
        <v>70</v>
      </c>
      <c r="J29" s="623">
        <v>42</v>
      </c>
      <c r="K29" s="624">
        <f>I29/C29*100</f>
        <v>62.5</v>
      </c>
      <c r="L29" s="621">
        <v>103</v>
      </c>
      <c r="M29" s="621">
        <v>115</v>
      </c>
      <c r="N29" s="386">
        <f t="shared" ref="N29" si="16">(O29/40)/C29*100</f>
        <v>22.321428571428573</v>
      </c>
      <c r="O29" s="625">
        <v>1000</v>
      </c>
      <c r="P29" s="9">
        <f t="shared" si="14"/>
        <v>22</v>
      </c>
    </row>
    <row r="30" spans="1:16" ht="25.5" customHeight="1" thickTop="1" thickBot="1" x14ac:dyDescent="0.25">
      <c r="A30" s="859"/>
      <c r="B30" s="197" t="s">
        <v>105</v>
      </c>
      <c r="C30" s="602">
        <f>SUM(C29)</f>
        <v>112</v>
      </c>
      <c r="D30" s="602">
        <f t="shared" ref="D30:J30" si="17">SUM(D29)</f>
        <v>0</v>
      </c>
      <c r="E30" s="602">
        <f t="shared" si="17"/>
        <v>53</v>
      </c>
      <c r="F30" s="602">
        <f t="shared" si="17"/>
        <v>0</v>
      </c>
      <c r="G30" s="602">
        <f t="shared" si="17"/>
        <v>0</v>
      </c>
      <c r="H30" s="602">
        <f t="shared" si="17"/>
        <v>17</v>
      </c>
      <c r="I30" s="602">
        <f t="shared" si="17"/>
        <v>70</v>
      </c>
      <c r="J30" s="602">
        <f t="shared" si="17"/>
        <v>42</v>
      </c>
      <c r="K30" s="602">
        <f>I30/C30*100</f>
        <v>62.5</v>
      </c>
      <c r="L30" s="602">
        <f>M30/C30*100</f>
        <v>102.67857142857142</v>
      </c>
      <c r="M30" s="602">
        <f>SUM(M29)</f>
        <v>115</v>
      </c>
      <c r="N30" s="605">
        <v>22</v>
      </c>
      <c r="O30" s="606">
        <f>SUM(O29)</f>
        <v>1000</v>
      </c>
      <c r="P30" s="9">
        <f t="shared" si="14"/>
        <v>22</v>
      </c>
    </row>
    <row r="31" spans="1:16" ht="25.5" customHeight="1" x14ac:dyDescent="0.2">
      <c r="A31" s="858" t="s">
        <v>158</v>
      </c>
      <c r="B31" s="83" t="s">
        <v>155</v>
      </c>
      <c r="C31" s="587">
        <v>36</v>
      </c>
      <c r="D31" s="588">
        <v>0</v>
      </c>
      <c r="E31" s="588">
        <v>31</v>
      </c>
      <c r="F31" s="588">
        <v>0</v>
      </c>
      <c r="G31" s="588">
        <v>0</v>
      </c>
      <c r="H31" s="588">
        <v>1</v>
      </c>
      <c r="I31" s="589">
        <f>SUM(D31:H31)</f>
        <v>32</v>
      </c>
      <c r="J31" s="590">
        <v>4</v>
      </c>
      <c r="K31" s="591">
        <v>90</v>
      </c>
      <c r="L31" s="588">
        <v>84</v>
      </c>
      <c r="M31" s="588">
        <v>30</v>
      </c>
      <c r="N31" s="592">
        <v>1</v>
      </c>
      <c r="O31" s="593">
        <v>20</v>
      </c>
      <c r="P31" s="9">
        <f t="shared" si="14"/>
        <v>1</v>
      </c>
    </row>
    <row r="32" spans="1:16" ht="25.5" customHeight="1" x14ac:dyDescent="0.2">
      <c r="A32" s="866"/>
      <c r="B32" s="70" t="s">
        <v>156</v>
      </c>
      <c r="C32" s="609">
        <v>17</v>
      </c>
      <c r="D32" s="610">
        <v>0</v>
      </c>
      <c r="E32" s="610">
        <v>8</v>
      </c>
      <c r="F32" s="610">
        <v>0</v>
      </c>
      <c r="G32" s="610">
        <v>6</v>
      </c>
      <c r="H32" s="610">
        <v>1</v>
      </c>
      <c r="I32" s="626">
        <f>SUM(D32:H32)</f>
        <v>15</v>
      </c>
      <c r="J32" s="612">
        <v>2</v>
      </c>
      <c r="K32" s="613">
        <v>90</v>
      </c>
      <c r="L32" s="610">
        <v>74</v>
      </c>
      <c r="M32" s="610">
        <v>13</v>
      </c>
      <c r="N32" s="614">
        <v>40</v>
      </c>
      <c r="O32" s="615">
        <v>270</v>
      </c>
      <c r="P32" s="9">
        <f t="shared" si="14"/>
        <v>40</v>
      </c>
    </row>
    <row r="33" spans="1:16" ht="25.5" customHeight="1" thickBot="1" x14ac:dyDescent="0.25">
      <c r="A33" s="866"/>
      <c r="B33" s="198" t="s">
        <v>157</v>
      </c>
      <c r="C33" s="594">
        <v>9</v>
      </c>
      <c r="D33" s="595">
        <v>0</v>
      </c>
      <c r="E33" s="595">
        <v>8</v>
      </c>
      <c r="F33" s="595">
        <v>0</v>
      </c>
      <c r="G33" s="595">
        <v>0</v>
      </c>
      <c r="H33" s="595">
        <v>0</v>
      </c>
      <c r="I33" s="596">
        <f>SUM(D33:H33)</f>
        <v>8</v>
      </c>
      <c r="J33" s="597">
        <v>1</v>
      </c>
      <c r="K33" s="598">
        <v>90</v>
      </c>
      <c r="L33" s="595">
        <v>96</v>
      </c>
      <c r="M33" s="595">
        <v>9</v>
      </c>
      <c r="N33" s="599">
        <v>0</v>
      </c>
      <c r="O33" s="600">
        <v>0</v>
      </c>
      <c r="P33" s="9">
        <f t="shared" si="14"/>
        <v>0</v>
      </c>
    </row>
    <row r="34" spans="1:16" s="84" customFormat="1" ht="25.5" customHeight="1" thickTop="1" thickBot="1" x14ac:dyDescent="0.25">
      <c r="A34" s="859"/>
      <c r="B34" s="197" t="s">
        <v>105</v>
      </c>
      <c r="C34" s="602">
        <f>SUM(C31:C33)</f>
        <v>62</v>
      </c>
      <c r="D34" s="602">
        <f t="shared" ref="D34:J34" si="18">SUM(D31:D33)</f>
        <v>0</v>
      </c>
      <c r="E34" s="602">
        <f t="shared" si="18"/>
        <v>47</v>
      </c>
      <c r="F34" s="602">
        <f t="shared" si="18"/>
        <v>0</v>
      </c>
      <c r="G34" s="602">
        <f t="shared" si="18"/>
        <v>6</v>
      </c>
      <c r="H34" s="602">
        <f t="shared" si="18"/>
        <v>2</v>
      </c>
      <c r="I34" s="602">
        <f t="shared" si="18"/>
        <v>55</v>
      </c>
      <c r="J34" s="602">
        <f t="shared" si="18"/>
        <v>7</v>
      </c>
      <c r="K34" s="603">
        <v>90</v>
      </c>
      <c r="L34" s="627">
        <v>84</v>
      </c>
      <c r="M34" s="602">
        <f>SUM(M31:M33)</f>
        <v>52</v>
      </c>
      <c r="N34" s="605">
        <v>9</v>
      </c>
      <c r="O34" s="606">
        <f>SUM(O31:O33)</f>
        <v>290</v>
      </c>
      <c r="P34" s="9">
        <f t="shared" si="14"/>
        <v>12</v>
      </c>
    </row>
    <row r="35" spans="1:16" ht="25.5" customHeight="1" x14ac:dyDescent="0.2">
      <c r="A35" s="858" t="s">
        <v>159</v>
      </c>
      <c r="B35" s="190" t="s">
        <v>276</v>
      </c>
      <c r="C35" s="587">
        <v>41</v>
      </c>
      <c r="D35" s="588"/>
      <c r="E35" s="588">
        <v>30</v>
      </c>
      <c r="F35" s="588"/>
      <c r="G35" s="588"/>
      <c r="H35" s="588"/>
      <c r="I35" s="608">
        <f t="shared" ref="I35:I42" si="19">SUM(D35:H35)</f>
        <v>30</v>
      </c>
      <c r="J35" s="590">
        <v>11</v>
      </c>
      <c r="K35" s="628">
        <v>73</v>
      </c>
      <c r="L35" s="588">
        <v>108</v>
      </c>
      <c r="M35" s="588">
        <v>44</v>
      </c>
      <c r="N35" s="592">
        <v>15</v>
      </c>
      <c r="O35" s="593">
        <v>240</v>
      </c>
      <c r="P35" s="9">
        <f>ROUND((O35/40)/C35*100,0)</f>
        <v>15</v>
      </c>
    </row>
    <row r="36" spans="1:16" ht="25.5" customHeight="1" x14ac:dyDescent="0.2">
      <c r="A36" s="874"/>
      <c r="B36" s="191" t="s">
        <v>277</v>
      </c>
      <c r="C36" s="609">
        <v>6</v>
      </c>
      <c r="D36" s="629"/>
      <c r="E36" s="610">
        <v>5</v>
      </c>
      <c r="F36" s="610"/>
      <c r="G36" s="610"/>
      <c r="H36" s="610"/>
      <c r="I36" s="609">
        <f t="shared" si="19"/>
        <v>5</v>
      </c>
      <c r="J36" s="612">
        <v>1</v>
      </c>
      <c r="K36" s="609">
        <v>83</v>
      </c>
      <c r="L36" s="629">
        <v>85</v>
      </c>
      <c r="M36" s="610">
        <v>5</v>
      </c>
      <c r="N36" s="614"/>
      <c r="O36" s="615"/>
      <c r="P36" s="9">
        <f t="shared" ref="P36:P42" si="20">ROUND((O36/40)/C36*100,0)</f>
        <v>0</v>
      </c>
    </row>
    <row r="37" spans="1:16" ht="25.5" customHeight="1" x14ac:dyDescent="0.2">
      <c r="A37" s="874"/>
      <c r="B37" s="191" t="s">
        <v>278</v>
      </c>
      <c r="C37" s="609">
        <v>5</v>
      </c>
      <c r="D37" s="629"/>
      <c r="E37" s="610">
        <v>4</v>
      </c>
      <c r="F37" s="610"/>
      <c r="G37" s="610"/>
      <c r="H37" s="610"/>
      <c r="I37" s="609">
        <f t="shared" si="19"/>
        <v>4</v>
      </c>
      <c r="J37" s="612">
        <v>1</v>
      </c>
      <c r="K37" s="609">
        <v>80</v>
      </c>
      <c r="L37" s="629">
        <v>102</v>
      </c>
      <c r="M37" s="610">
        <v>5</v>
      </c>
      <c r="N37" s="614"/>
      <c r="O37" s="615"/>
      <c r="P37" s="9">
        <f t="shared" si="20"/>
        <v>0</v>
      </c>
    </row>
    <row r="38" spans="1:16" ht="25.5" customHeight="1" x14ac:dyDescent="0.2">
      <c r="A38" s="874"/>
      <c r="B38" s="191" t="s">
        <v>279</v>
      </c>
      <c r="C38" s="609">
        <v>14</v>
      </c>
      <c r="D38" s="629"/>
      <c r="E38" s="610">
        <v>11</v>
      </c>
      <c r="F38" s="610"/>
      <c r="G38" s="610"/>
      <c r="H38" s="610"/>
      <c r="I38" s="609">
        <f t="shared" si="19"/>
        <v>11</v>
      </c>
      <c r="J38" s="612">
        <v>3</v>
      </c>
      <c r="K38" s="609">
        <v>79</v>
      </c>
      <c r="L38" s="629">
        <v>112</v>
      </c>
      <c r="M38" s="610">
        <v>16</v>
      </c>
      <c r="N38" s="614">
        <v>11</v>
      </c>
      <c r="O38" s="615">
        <v>60</v>
      </c>
      <c r="P38" s="9">
        <f t="shared" si="20"/>
        <v>11</v>
      </c>
    </row>
    <row r="39" spans="1:16" ht="25.5" customHeight="1" x14ac:dyDescent="0.2">
      <c r="A39" s="874"/>
      <c r="B39" s="191" t="s">
        <v>280</v>
      </c>
      <c r="C39" s="609">
        <v>9</v>
      </c>
      <c r="D39" s="629">
        <v>1</v>
      </c>
      <c r="E39" s="610">
        <v>7</v>
      </c>
      <c r="F39" s="610"/>
      <c r="G39" s="610"/>
      <c r="H39" s="610"/>
      <c r="I39" s="609">
        <f t="shared" si="19"/>
        <v>8</v>
      </c>
      <c r="J39" s="612">
        <v>1</v>
      </c>
      <c r="K39" s="609">
        <v>89</v>
      </c>
      <c r="L39" s="629">
        <v>119</v>
      </c>
      <c r="M39" s="610">
        <v>11</v>
      </c>
      <c r="N39" s="614"/>
      <c r="O39" s="615"/>
      <c r="P39" s="9">
        <f t="shared" si="20"/>
        <v>0</v>
      </c>
    </row>
    <row r="40" spans="1:16" ht="25.5" customHeight="1" x14ac:dyDescent="0.2">
      <c r="A40" s="874"/>
      <c r="B40" s="191" t="s">
        <v>281</v>
      </c>
      <c r="C40" s="609">
        <v>7</v>
      </c>
      <c r="D40" s="629"/>
      <c r="E40" s="610">
        <v>5</v>
      </c>
      <c r="F40" s="610"/>
      <c r="G40" s="610"/>
      <c r="H40" s="610"/>
      <c r="I40" s="609">
        <f t="shared" si="19"/>
        <v>5</v>
      </c>
      <c r="J40" s="612">
        <v>2</v>
      </c>
      <c r="K40" s="609">
        <v>71</v>
      </c>
      <c r="L40" s="629">
        <v>103</v>
      </c>
      <c r="M40" s="610">
        <v>7</v>
      </c>
      <c r="N40" s="614"/>
      <c r="O40" s="615"/>
      <c r="P40" s="9">
        <f t="shared" si="20"/>
        <v>0</v>
      </c>
    </row>
    <row r="41" spans="1:16" ht="25.5" customHeight="1" x14ac:dyDescent="0.2">
      <c r="A41" s="866"/>
      <c r="B41" s="191" t="s">
        <v>282</v>
      </c>
      <c r="C41" s="609">
        <v>4</v>
      </c>
      <c r="D41" s="629"/>
      <c r="E41" s="610">
        <v>3</v>
      </c>
      <c r="F41" s="610"/>
      <c r="G41" s="610"/>
      <c r="H41" s="610"/>
      <c r="I41" s="609">
        <f t="shared" si="19"/>
        <v>3</v>
      </c>
      <c r="J41" s="612">
        <v>1</v>
      </c>
      <c r="K41" s="609">
        <v>75</v>
      </c>
      <c r="L41" s="629">
        <v>104</v>
      </c>
      <c r="M41" s="610">
        <v>4</v>
      </c>
      <c r="N41" s="614"/>
      <c r="O41" s="615"/>
      <c r="P41" s="9">
        <f t="shared" si="20"/>
        <v>0</v>
      </c>
    </row>
    <row r="42" spans="1:16" ht="25.5" customHeight="1" thickBot="1" x14ac:dyDescent="0.25">
      <c r="A42" s="866"/>
      <c r="B42" s="201" t="s">
        <v>283</v>
      </c>
      <c r="C42" s="594">
        <v>8</v>
      </c>
      <c r="D42" s="595"/>
      <c r="E42" s="595">
        <v>7</v>
      </c>
      <c r="F42" s="595"/>
      <c r="G42" s="595"/>
      <c r="H42" s="595"/>
      <c r="I42" s="594">
        <f t="shared" si="19"/>
        <v>7</v>
      </c>
      <c r="J42" s="597">
        <v>1</v>
      </c>
      <c r="K42" s="594">
        <v>88</v>
      </c>
      <c r="L42" s="630">
        <v>115</v>
      </c>
      <c r="M42" s="595">
        <v>9</v>
      </c>
      <c r="N42" s="599">
        <v>56</v>
      </c>
      <c r="O42" s="600">
        <v>180</v>
      </c>
      <c r="P42" s="9">
        <f t="shared" si="20"/>
        <v>56</v>
      </c>
    </row>
    <row r="43" spans="1:16" ht="25.5" customHeight="1" thickTop="1" thickBot="1" x14ac:dyDescent="0.25">
      <c r="A43" s="859"/>
      <c r="B43" s="197" t="s">
        <v>105</v>
      </c>
      <c r="C43" s="602">
        <f>SUM(C35:C42)</f>
        <v>94</v>
      </c>
      <c r="D43" s="602">
        <f t="shared" ref="D43:J43" si="21">SUM(D35:D42)</f>
        <v>1</v>
      </c>
      <c r="E43" s="602">
        <f t="shared" si="21"/>
        <v>72</v>
      </c>
      <c r="F43" s="602">
        <f t="shared" si="21"/>
        <v>0</v>
      </c>
      <c r="G43" s="602">
        <f t="shared" si="21"/>
        <v>0</v>
      </c>
      <c r="H43" s="602">
        <f t="shared" si="21"/>
        <v>0</v>
      </c>
      <c r="I43" s="631">
        <f t="shared" si="21"/>
        <v>73</v>
      </c>
      <c r="J43" s="631">
        <f t="shared" si="21"/>
        <v>21</v>
      </c>
      <c r="K43" s="618">
        <f>I43/C43*100</f>
        <v>77.659574468085097</v>
      </c>
      <c r="L43" s="627">
        <f>M43/C43*100</f>
        <v>107.44680851063831</v>
      </c>
      <c r="M43" s="603">
        <f>SUM(M35:M42)</f>
        <v>101</v>
      </c>
      <c r="N43" s="632">
        <v>13</v>
      </c>
      <c r="O43" s="633">
        <f>SUM(O35:O42)</f>
        <v>480</v>
      </c>
      <c r="P43" s="9">
        <f>ROUND((O43/40)/C43*100,0)</f>
        <v>13</v>
      </c>
    </row>
    <row r="44" spans="1:16" ht="25.5" customHeight="1" x14ac:dyDescent="0.2">
      <c r="A44" s="858" t="s">
        <v>160</v>
      </c>
      <c r="B44" s="83" t="s">
        <v>161</v>
      </c>
      <c r="C44" s="634">
        <v>71</v>
      </c>
      <c r="D44" s="635"/>
      <c r="E44" s="587">
        <v>71</v>
      </c>
      <c r="F44" s="587"/>
      <c r="G44" s="588"/>
      <c r="H44" s="588"/>
      <c r="I44" s="608">
        <f t="shared" ref="I44:I52" si="22">SUM(D44:H44)</f>
        <v>71</v>
      </c>
      <c r="J44" s="590"/>
      <c r="K44" s="591">
        <v>100</v>
      </c>
      <c r="L44" s="588">
        <v>123</v>
      </c>
      <c r="M44" s="588">
        <v>87</v>
      </c>
      <c r="N44" s="636">
        <v>73</v>
      </c>
      <c r="O44" s="637">
        <v>2080</v>
      </c>
      <c r="P44" s="9">
        <f t="shared" ref="P44:P52" si="23">ROUND((O44/40)/C44*100,0)</f>
        <v>73</v>
      </c>
    </row>
    <row r="45" spans="1:16" ht="25.5" customHeight="1" x14ac:dyDescent="0.2">
      <c r="A45" s="866"/>
      <c r="B45" s="70" t="s">
        <v>162</v>
      </c>
      <c r="C45" s="609">
        <v>20</v>
      </c>
      <c r="D45" s="609"/>
      <c r="E45" s="609">
        <v>20</v>
      </c>
      <c r="F45" s="609"/>
      <c r="G45" s="629"/>
      <c r="H45" s="610"/>
      <c r="I45" s="609">
        <f t="shared" si="22"/>
        <v>20</v>
      </c>
      <c r="J45" s="612"/>
      <c r="K45" s="613">
        <v>100</v>
      </c>
      <c r="L45" s="610">
        <v>105</v>
      </c>
      <c r="M45" s="610">
        <v>21</v>
      </c>
      <c r="N45" s="638">
        <v>75</v>
      </c>
      <c r="O45" s="639">
        <v>600</v>
      </c>
      <c r="P45" s="9">
        <f t="shared" si="23"/>
        <v>75</v>
      </c>
    </row>
    <row r="46" spans="1:16" ht="25.5" customHeight="1" x14ac:dyDescent="0.2">
      <c r="A46" s="866"/>
      <c r="B46" s="70" t="s">
        <v>163</v>
      </c>
      <c r="C46" s="609">
        <v>14</v>
      </c>
      <c r="D46" s="609"/>
      <c r="E46" s="609">
        <v>14</v>
      </c>
      <c r="F46" s="609"/>
      <c r="G46" s="629"/>
      <c r="H46" s="610"/>
      <c r="I46" s="609">
        <f t="shared" si="22"/>
        <v>14</v>
      </c>
      <c r="J46" s="612"/>
      <c r="K46" s="613">
        <v>100</v>
      </c>
      <c r="L46" s="610">
        <v>111</v>
      </c>
      <c r="M46" s="610">
        <v>16</v>
      </c>
      <c r="N46" s="638">
        <v>0</v>
      </c>
      <c r="O46" s="639"/>
      <c r="P46" s="9">
        <f t="shared" si="23"/>
        <v>0</v>
      </c>
    </row>
    <row r="47" spans="1:16" ht="25.5" customHeight="1" x14ac:dyDescent="0.2">
      <c r="A47" s="866"/>
      <c r="B47" s="70" t="s">
        <v>164</v>
      </c>
      <c r="C47" s="609">
        <v>3</v>
      </c>
      <c r="D47" s="609"/>
      <c r="E47" s="609">
        <v>3</v>
      </c>
      <c r="F47" s="609"/>
      <c r="G47" s="629"/>
      <c r="H47" s="610"/>
      <c r="I47" s="609">
        <f t="shared" si="22"/>
        <v>3</v>
      </c>
      <c r="J47" s="612"/>
      <c r="K47" s="613">
        <v>100</v>
      </c>
      <c r="L47" s="610">
        <v>93</v>
      </c>
      <c r="M47" s="610">
        <v>3</v>
      </c>
      <c r="N47" s="638">
        <v>0</v>
      </c>
      <c r="O47" s="639"/>
      <c r="P47" s="9">
        <f t="shared" si="23"/>
        <v>0</v>
      </c>
    </row>
    <row r="48" spans="1:16" ht="25.5" customHeight="1" x14ac:dyDescent="0.2">
      <c r="A48" s="866"/>
      <c r="B48" s="70" t="s">
        <v>165</v>
      </c>
      <c r="C48" s="609">
        <v>60</v>
      </c>
      <c r="D48" s="609"/>
      <c r="E48" s="609">
        <v>60</v>
      </c>
      <c r="F48" s="609"/>
      <c r="G48" s="629"/>
      <c r="H48" s="610"/>
      <c r="I48" s="609">
        <f t="shared" si="22"/>
        <v>60</v>
      </c>
      <c r="J48" s="612"/>
      <c r="K48" s="613">
        <v>100</v>
      </c>
      <c r="L48" s="610">
        <v>140</v>
      </c>
      <c r="M48" s="610">
        <v>84</v>
      </c>
      <c r="N48" s="638">
        <v>53</v>
      </c>
      <c r="O48" s="639">
        <v>1260</v>
      </c>
      <c r="P48" s="9">
        <f t="shared" si="23"/>
        <v>53</v>
      </c>
    </row>
    <row r="49" spans="1:16" ht="25.5" customHeight="1" x14ac:dyDescent="0.2">
      <c r="A49" s="866"/>
      <c r="B49" s="70" t="s">
        <v>166</v>
      </c>
      <c r="C49" s="609">
        <v>9</v>
      </c>
      <c r="D49" s="609"/>
      <c r="E49" s="609">
        <v>9</v>
      </c>
      <c r="F49" s="609"/>
      <c r="G49" s="629"/>
      <c r="H49" s="610"/>
      <c r="I49" s="609">
        <f t="shared" si="22"/>
        <v>9</v>
      </c>
      <c r="J49" s="612"/>
      <c r="K49" s="613">
        <v>100</v>
      </c>
      <c r="L49" s="610">
        <v>104</v>
      </c>
      <c r="M49" s="610">
        <v>9</v>
      </c>
      <c r="N49" s="638">
        <v>50</v>
      </c>
      <c r="O49" s="639">
        <v>180</v>
      </c>
      <c r="P49" s="9">
        <f t="shared" si="23"/>
        <v>50</v>
      </c>
    </row>
    <row r="50" spans="1:16" ht="25.5" customHeight="1" x14ac:dyDescent="0.2">
      <c r="A50" s="866"/>
      <c r="B50" s="387" t="s">
        <v>167</v>
      </c>
      <c r="C50" s="640">
        <v>7</v>
      </c>
      <c r="D50" s="629"/>
      <c r="E50" s="610">
        <v>7</v>
      </c>
      <c r="F50" s="610"/>
      <c r="G50" s="610"/>
      <c r="H50" s="610"/>
      <c r="I50" s="609">
        <f t="shared" si="22"/>
        <v>7</v>
      </c>
      <c r="J50" s="612"/>
      <c r="K50" s="613">
        <v>100</v>
      </c>
      <c r="L50" s="610">
        <v>103</v>
      </c>
      <c r="M50" s="610">
        <v>7</v>
      </c>
      <c r="N50" s="638">
        <v>0</v>
      </c>
      <c r="O50" s="639"/>
      <c r="P50" s="9">
        <f t="shared" si="23"/>
        <v>0</v>
      </c>
    </row>
    <row r="51" spans="1:16" ht="25.5" customHeight="1" x14ac:dyDescent="0.2">
      <c r="A51" s="866"/>
      <c r="B51" s="70" t="s">
        <v>168</v>
      </c>
      <c r="C51" s="609">
        <v>5</v>
      </c>
      <c r="D51" s="610"/>
      <c r="E51" s="610">
        <v>5</v>
      </c>
      <c r="F51" s="610"/>
      <c r="G51" s="610"/>
      <c r="H51" s="610"/>
      <c r="I51" s="609">
        <f t="shared" si="22"/>
        <v>5</v>
      </c>
      <c r="J51" s="612"/>
      <c r="K51" s="613">
        <v>100</v>
      </c>
      <c r="L51" s="610">
        <v>100</v>
      </c>
      <c r="M51" s="610">
        <v>5</v>
      </c>
      <c r="N51" s="638">
        <v>0</v>
      </c>
      <c r="O51" s="639"/>
      <c r="P51" s="9">
        <f t="shared" si="23"/>
        <v>0</v>
      </c>
    </row>
    <row r="52" spans="1:16" ht="25.5" customHeight="1" thickBot="1" x14ac:dyDescent="0.25">
      <c r="A52" s="866"/>
      <c r="B52" s="198" t="s">
        <v>169</v>
      </c>
      <c r="C52" s="594">
        <v>15</v>
      </c>
      <c r="D52" s="595">
        <v>13</v>
      </c>
      <c r="E52" s="595"/>
      <c r="F52" s="595"/>
      <c r="G52" s="595">
        <v>2</v>
      </c>
      <c r="H52" s="595"/>
      <c r="I52" s="594">
        <f t="shared" si="22"/>
        <v>15</v>
      </c>
      <c r="J52" s="597"/>
      <c r="K52" s="598">
        <v>100</v>
      </c>
      <c r="L52" s="595">
        <v>65</v>
      </c>
      <c r="M52" s="595">
        <v>10</v>
      </c>
      <c r="N52" s="641">
        <v>78</v>
      </c>
      <c r="O52" s="642">
        <v>470</v>
      </c>
      <c r="P52" s="9">
        <f t="shared" si="23"/>
        <v>78</v>
      </c>
    </row>
    <row r="53" spans="1:16" ht="25.5" customHeight="1" thickTop="1" thickBot="1" x14ac:dyDescent="0.25">
      <c r="A53" s="859"/>
      <c r="B53" s="197" t="s">
        <v>105</v>
      </c>
      <c r="C53" s="602">
        <f>SUM(C44:C52)</f>
        <v>204</v>
      </c>
      <c r="D53" s="602">
        <f t="shared" ref="D53:M53" si="24">SUM(D44:D52)</f>
        <v>13</v>
      </c>
      <c r="E53" s="602">
        <f t="shared" si="24"/>
        <v>189</v>
      </c>
      <c r="F53" s="602">
        <f t="shared" si="24"/>
        <v>0</v>
      </c>
      <c r="G53" s="602">
        <f t="shared" si="24"/>
        <v>2</v>
      </c>
      <c r="H53" s="602">
        <f t="shared" si="24"/>
        <v>0</v>
      </c>
      <c r="I53" s="602">
        <f t="shared" si="24"/>
        <v>204</v>
      </c>
      <c r="J53" s="602">
        <f t="shared" si="24"/>
        <v>0</v>
      </c>
      <c r="K53" s="618">
        <f>I53/C53*100</f>
        <v>100</v>
      </c>
      <c r="L53" s="643">
        <f>M53/C53*100</f>
        <v>118.62745098039215</v>
      </c>
      <c r="M53" s="603">
        <f t="shared" si="24"/>
        <v>242</v>
      </c>
      <c r="N53" s="605">
        <v>56</v>
      </c>
      <c r="O53" s="606">
        <f>SUM(O44:O52)</f>
        <v>4590</v>
      </c>
      <c r="P53" s="9">
        <f t="shared" ref="P53:P61" si="25">ROUND((O53/40)/C53*100,0)</f>
        <v>56</v>
      </c>
    </row>
    <row r="54" spans="1:16" ht="25.5" customHeight="1" x14ac:dyDescent="0.2">
      <c r="A54" s="858" t="s">
        <v>170</v>
      </c>
      <c r="B54" s="83" t="s">
        <v>171</v>
      </c>
      <c r="C54" s="644">
        <v>212</v>
      </c>
      <c r="D54" s="645"/>
      <c r="E54" s="645">
        <v>15</v>
      </c>
      <c r="F54" s="645"/>
      <c r="G54" s="645">
        <v>197</v>
      </c>
      <c r="H54" s="645"/>
      <c r="I54" s="646">
        <f>SUM(D54:H54)</f>
        <v>212</v>
      </c>
      <c r="J54" s="647"/>
      <c r="K54" s="648">
        <v>100</v>
      </c>
      <c r="L54" s="645">
        <v>160</v>
      </c>
      <c r="M54" s="645">
        <v>339</v>
      </c>
      <c r="N54" s="649">
        <v>100</v>
      </c>
      <c r="O54" s="650">
        <v>8850</v>
      </c>
      <c r="P54" s="9">
        <f t="shared" si="25"/>
        <v>104</v>
      </c>
    </row>
    <row r="55" spans="1:16" ht="25.5" customHeight="1" x14ac:dyDescent="0.2">
      <c r="A55" s="866"/>
      <c r="B55" s="70" t="s">
        <v>172</v>
      </c>
      <c r="C55" s="651">
        <v>5</v>
      </c>
      <c r="D55" s="652"/>
      <c r="E55" s="652"/>
      <c r="F55" s="652"/>
      <c r="G55" s="652"/>
      <c r="H55" s="652"/>
      <c r="I55" s="653">
        <f>SUM(D55:H55)</f>
        <v>0</v>
      </c>
      <c r="J55" s="654">
        <v>5</v>
      </c>
      <c r="K55" s="655"/>
      <c r="L55" s="652">
        <v>96</v>
      </c>
      <c r="M55" s="652">
        <v>5</v>
      </c>
      <c r="N55" s="656">
        <v>0</v>
      </c>
      <c r="O55" s="657">
        <v>0</v>
      </c>
      <c r="P55" s="9">
        <f t="shared" si="25"/>
        <v>0</v>
      </c>
    </row>
    <row r="56" spans="1:16" ht="25.5" customHeight="1" thickBot="1" x14ac:dyDescent="0.25">
      <c r="A56" s="866"/>
      <c r="B56" s="198" t="s">
        <v>173</v>
      </c>
      <c r="C56" s="658">
        <v>50</v>
      </c>
      <c r="D56" s="659"/>
      <c r="E56" s="659"/>
      <c r="F56" s="659"/>
      <c r="G56" s="659">
        <v>38</v>
      </c>
      <c r="H56" s="659"/>
      <c r="I56" s="660">
        <f>SUM(D56:H56)</f>
        <v>38</v>
      </c>
      <c r="J56" s="661">
        <v>12</v>
      </c>
      <c r="K56" s="662">
        <v>76</v>
      </c>
      <c r="L56" s="659">
        <v>140</v>
      </c>
      <c r="M56" s="659">
        <v>70</v>
      </c>
      <c r="N56" s="663">
        <v>51</v>
      </c>
      <c r="O56" s="664">
        <v>1020</v>
      </c>
      <c r="P56" s="9">
        <f t="shared" si="25"/>
        <v>51</v>
      </c>
    </row>
    <row r="57" spans="1:16" ht="25.5" customHeight="1" thickTop="1" thickBot="1" x14ac:dyDescent="0.25">
      <c r="A57" s="859"/>
      <c r="B57" s="197" t="s">
        <v>105</v>
      </c>
      <c r="C57" s="602">
        <f>SUM(C54:C56)</f>
        <v>267</v>
      </c>
      <c r="D57" s="602">
        <f t="shared" ref="D57:H57" si="26">SUM(D54:D56)</f>
        <v>0</v>
      </c>
      <c r="E57" s="602">
        <f t="shared" si="26"/>
        <v>15</v>
      </c>
      <c r="F57" s="602">
        <f t="shared" si="26"/>
        <v>0</v>
      </c>
      <c r="G57" s="602">
        <f t="shared" si="26"/>
        <v>235</v>
      </c>
      <c r="H57" s="602">
        <f t="shared" si="26"/>
        <v>0</v>
      </c>
      <c r="I57" s="602">
        <f>SUM(I54:I56)</f>
        <v>250</v>
      </c>
      <c r="J57" s="602">
        <f>SUM(J54:J56)</f>
        <v>17</v>
      </c>
      <c r="K57" s="603">
        <v>94</v>
      </c>
      <c r="L57" s="604">
        <f>+M57/C57*100</f>
        <v>155.0561797752809</v>
      </c>
      <c r="M57" s="602">
        <f>SUM(M54:M56)</f>
        <v>414</v>
      </c>
      <c r="N57" s="605">
        <v>92</v>
      </c>
      <c r="O57" s="606">
        <f>SUM(O54:O56)</f>
        <v>9870</v>
      </c>
      <c r="P57" s="9">
        <f t="shared" si="25"/>
        <v>92</v>
      </c>
    </row>
    <row r="58" spans="1:16" ht="25.5" customHeight="1" x14ac:dyDescent="0.2">
      <c r="A58" s="858" t="s">
        <v>177</v>
      </c>
      <c r="B58" s="83" t="s">
        <v>174</v>
      </c>
      <c r="C58" s="587">
        <v>88</v>
      </c>
      <c r="D58" s="588"/>
      <c r="E58" s="588">
        <v>20</v>
      </c>
      <c r="F58" s="588"/>
      <c r="G58" s="588">
        <v>1</v>
      </c>
      <c r="H58" s="588">
        <v>4</v>
      </c>
      <c r="I58" s="589">
        <f>SUM(D58:H58)</f>
        <v>25</v>
      </c>
      <c r="J58" s="590">
        <v>63</v>
      </c>
      <c r="K58" s="591">
        <v>28</v>
      </c>
      <c r="L58" s="588">
        <v>114</v>
      </c>
      <c r="M58" s="588">
        <v>100</v>
      </c>
      <c r="N58" s="636">
        <v>29</v>
      </c>
      <c r="O58" s="637">
        <v>1030</v>
      </c>
      <c r="P58" s="9">
        <f t="shared" si="25"/>
        <v>29</v>
      </c>
    </row>
    <row r="59" spans="1:16" ht="25.5" customHeight="1" x14ac:dyDescent="0.2">
      <c r="A59" s="866"/>
      <c r="B59" s="70" t="s">
        <v>257</v>
      </c>
      <c r="C59" s="609">
        <v>2</v>
      </c>
      <c r="D59" s="610"/>
      <c r="E59" s="610"/>
      <c r="F59" s="610"/>
      <c r="G59" s="610"/>
      <c r="H59" s="610"/>
      <c r="I59" s="626">
        <f>SUM(D59:H59)</f>
        <v>0</v>
      </c>
      <c r="J59" s="612">
        <v>2</v>
      </c>
      <c r="K59" s="613">
        <v>0</v>
      </c>
      <c r="L59" s="610">
        <v>97</v>
      </c>
      <c r="M59" s="610">
        <v>2</v>
      </c>
      <c r="N59" s="638">
        <v>0</v>
      </c>
      <c r="O59" s="639"/>
      <c r="P59" s="9">
        <f t="shared" si="25"/>
        <v>0</v>
      </c>
    </row>
    <row r="60" spans="1:16" ht="25.5" customHeight="1" thickBot="1" x14ac:dyDescent="0.25">
      <c r="A60" s="866"/>
      <c r="B60" s="198" t="s">
        <v>258</v>
      </c>
      <c r="C60" s="594">
        <v>11</v>
      </c>
      <c r="D60" s="595"/>
      <c r="E60" s="595"/>
      <c r="F60" s="595"/>
      <c r="G60" s="595"/>
      <c r="H60" s="595"/>
      <c r="I60" s="596">
        <f>SUM(D60:H60)</f>
        <v>0</v>
      </c>
      <c r="J60" s="597">
        <v>11</v>
      </c>
      <c r="K60" s="598">
        <v>0</v>
      </c>
      <c r="L60" s="595">
        <v>103</v>
      </c>
      <c r="M60" s="595">
        <v>11</v>
      </c>
      <c r="N60" s="641">
        <v>0</v>
      </c>
      <c r="O60" s="642"/>
      <c r="P60" s="9">
        <f t="shared" si="25"/>
        <v>0</v>
      </c>
    </row>
    <row r="61" spans="1:16" ht="25.5" customHeight="1" thickTop="1" thickBot="1" x14ac:dyDescent="0.25">
      <c r="A61" s="859"/>
      <c r="B61" s="197" t="s">
        <v>105</v>
      </c>
      <c r="C61" s="602">
        <f>SUM(C58:C60)</f>
        <v>101</v>
      </c>
      <c r="D61" s="602">
        <f t="shared" ref="D61:H61" si="27">SUM(D58:D60)</f>
        <v>0</v>
      </c>
      <c r="E61" s="602">
        <f t="shared" si="27"/>
        <v>20</v>
      </c>
      <c r="F61" s="602">
        <f t="shared" si="27"/>
        <v>0</v>
      </c>
      <c r="G61" s="602">
        <f t="shared" si="27"/>
        <v>1</v>
      </c>
      <c r="H61" s="602">
        <f t="shared" si="27"/>
        <v>4</v>
      </c>
      <c r="I61" s="602">
        <f>SUM(I58:I60)</f>
        <v>25</v>
      </c>
      <c r="J61" s="602">
        <f>SUM(J58:J60)</f>
        <v>76</v>
      </c>
      <c r="K61" s="602">
        <f>I61/C61*100</f>
        <v>24.752475247524753</v>
      </c>
      <c r="L61" s="602">
        <f>M61/C61*100</f>
        <v>111.88118811881189</v>
      </c>
      <c r="M61" s="602">
        <f>SUM(M58:M60)</f>
        <v>113</v>
      </c>
      <c r="N61" s="632">
        <v>25</v>
      </c>
      <c r="O61" s="665">
        <f>SUM(O58:O60)</f>
        <v>1030</v>
      </c>
      <c r="P61" s="9">
        <f t="shared" si="25"/>
        <v>25</v>
      </c>
    </row>
    <row r="62" spans="1:16" ht="25.5" customHeight="1" x14ac:dyDescent="0.2">
      <c r="A62" s="858" t="s">
        <v>178</v>
      </c>
      <c r="B62" s="441" t="s">
        <v>259</v>
      </c>
      <c r="C62" s="666">
        <v>17</v>
      </c>
      <c r="D62" s="666"/>
      <c r="E62" s="666"/>
      <c r="F62" s="666"/>
      <c r="G62" s="666">
        <v>17</v>
      </c>
      <c r="H62" s="666"/>
      <c r="I62" s="666">
        <f t="shared" ref="I62:I68" si="28">SUM(D62:H62)</f>
        <v>17</v>
      </c>
      <c r="J62" s="666"/>
      <c r="K62" s="666">
        <f>I62/C62*100</f>
        <v>100</v>
      </c>
      <c r="L62" s="666">
        <v>112</v>
      </c>
      <c r="M62" s="666">
        <v>19</v>
      </c>
      <c r="N62" s="636">
        <f t="shared" ref="N62:N68" si="29">(O62/40)/C62*100</f>
        <v>0</v>
      </c>
      <c r="O62" s="667">
        <v>0</v>
      </c>
      <c r="P62" s="9">
        <f t="shared" ref="P62:P68" si="30">ROUND((O62/40)/C62*100,0)</f>
        <v>0</v>
      </c>
    </row>
    <row r="63" spans="1:16" ht="25.5" customHeight="1" x14ac:dyDescent="0.2">
      <c r="A63" s="874"/>
      <c r="B63" s="70" t="s">
        <v>260</v>
      </c>
      <c r="C63" s="609">
        <v>3</v>
      </c>
      <c r="D63" s="609"/>
      <c r="E63" s="609"/>
      <c r="F63" s="609"/>
      <c r="G63" s="609">
        <v>3</v>
      </c>
      <c r="H63" s="609"/>
      <c r="I63" s="609">
        <f t="shared" si="28"/>
        <v>3</v>
      </c>
      <c r="J63" s="609"/>
      <c r="K63" s="609">
        <f t="shared" ref="K63:K69" si="31">I63/C63*100</f>
        <v>100</v>
      </c>
      <c r="L63" s="609">
        <v>115</v>
      </c>
      <c r="M63" s="609">
        <v>3</v>
      </c>
      <c r="N63" s="638">
        <f t="shared" si="29"/>
        <v>0</v>
      </c>
      <c r="O63" s="668">
        <v>0</v>
      </c>
      <c r="P63" s="9">
        <f t="shared" si="30"/>
        <v>0</v>
      </c>
    </row>
    <row r="64" spans="1:16" ht="25.5" customHeight="1" x14ac:dyDescent="0.2">
      <c r="A64" s="874"/>
      <c r="B64" s="70" t="s">
        <v>261</v>
      </c>
      <c r="C64" s="609">
        <v>4</v>
      </c>
      <c r="D64" s="609"/>
      <c r="E64" s="609"/>
      <c r="F64" s="609"/>
      <c r="G64" s="609">
        <v>4</v>
      </c>
      <c r="H64" s="609"/>
      <c r="I64" s="609">
        <f t="shared" si="28"/>
        <v>4</v>
      </c>
      <c r="J64" s="609"/>
      <c r="K64" s="609">
        <f t="shared" si="31"/>
        <v>100</v>
      </c>
      <c r="L64" s="609">
        <v>99</v>
      </c>
      <c r="M64" s="609">
        <v>4</v>
      </c>
      <c r="N64" s="638">
        <f t="shared" si="29"/>
        <v>0</v>
      </c>
      <c r="O64" s="668">
        <v>0</v>
      </c>
      <c r="P64" s="9">
        <f t="shared" si="30"/>
        <v>0</v>
      </c>
    </row>
    <row r="65" spans="1:16" ht="25.5" customHeight="1" x14ac:dyDescent="0.2">
      <c r="A65" s="874"/>
      <c r="B65" s="70" t="s">
        <v>262</v>
      </c>
      <c r="C65" s="609">
        <v>2</v>
      </c>
      <c r="D65" s="609"/>
      <c r="E65" s="609"/>
      <c r="F65" s="609"/>
      <c r="G65" s="609">
        <v>2</v>
      </c>
      <c r="H65" s="609"/>
      <c r="I65" s="609">
        <f t="shared" si="28"/>
        <v>2</v>
      </c>
      <c r="J65" s="609"/>
      <c r="K65" s="609">
        <f t="shared" si="31"/>
        <v>100</v>
      </c>
      <c r="L65" s="609">
        <v>97</v>
      </c>
      <c r="M65" s="609">
        <v>2</v>
      </c>
      <c r="N65" s="638">
        <f t="shared" si="29"/>
        <v>0</v>
      </c>
      <c r="O65" s="668">
        <v>0</v>
      </c>
      <c r="P65" s="9">
        <f t="shared" si="30"/>
        <v>0</v>
      </c>
    </row>
    <row r="66" spans="1:16" ht="25.5" customHeight="1" x14ac:dyDescent="0.2">
      <c r="A66" s="874"/>
      <c r="B66" s="70" t="s">
        <v>263</v>
      </c>
      <c r="C66" s="609">
        <v>4</v>
      </c>
      <c r="D66" s="609"/>
      <c r="E66" s="609"/>
      <c r="F66" s="609"/>
      <c r="G66" s="609">
        <v>4</v>
      </c>
      <c r="H66" s="609"/>
      <c r="I66" s="609">
        <f t="shared" si="28"/>
        <v>4</v>
      </c>
      <c r="J66" s="609"/>
      <c r="K66" s="609">
        <f t="shared" si="31"/>
        <v>100</v>
      </c>
      <c r="L66" s="609">
        <v>91</v>
      </c>
      <c r="M66" s="609">
        <v>4</v>
      </c>
      <c r="N66" s="638">
        <f t="shared" si="29"/>
        <v>0</v>
      </c>
      <c r="O66" s="668">
        <v>0</v>
      </c>
      <c r="P66" s="9">
        <f t="shared" si="30"/>
        <v>0</v>
      </c>
    </row>
    <row r="67" spans="1:16" ht="25.5" customHeight="1" x14ac:dyDescent="0.2">
      <c r="A67" s="874"/>
      <c r="B67" s="70" t="s">
        <v>264</v>
      </c>
      <c r="C67" s="609">
        <v>3</v>
      </c>
      <c r="D67" s="609"/>
      <c r="E67" s="609"/>
      <c r="F67" s="609"/>
      <c r="G67" s="609">
        <v>3</v>
      </c>
      <c r="H67" s="609"/>
      <c r="I67" s="609">
        <f t="shared" si="28"/>
        <v>3</v>
      </c>
      <c r="J67" s="609"/>
      <c r="K67" s="609">
        <f t="shared" si="31"/>
        <v>100</v>
      </c>
      <c r="L67" s="609">
        <v>87</v>
      </c>
      <c r="M67" s="609">
        <v>3</v>
      </c>
      <c r="N67" s="638">
        <f t="shared" si="29"/>
        <v>0</v>
      </c>
      <c r="O67" s="668">
        <v>0</v>
      </c>
      <c r="P67" s="9">
        <f t="shared" si="30"/>
        <v>0</v>
      </c>
    </row>
    <row r="68" spans="1:16" ht="25.5" customHeight="1" thickBot="1" x14ac:dyDescent="0.25">
      <c r="A68" s="874"/>
      <c r="B68" s="198" t="s">
        <v>265</v>
      </c>
      <c r="C68" s="594">
        <v>41</v>
      </c>
      <c r="D68" s="594"/>
      <c r="E68" s="594"/>
      <c r="F68" s="594"/>
      <c r="G68" s="594">
        <v>41</v>
      </c>
      <c r="H68" s="594"/>
      <c r="I68" s="594">
        <f t="shared" si="28"/>
        <v>41</v>
      </c>
      <c r="J68" s="594"/>
      <c r="K68" s="594">
        <f t="shared" si="31"/>
        <v>100</v>
      </c>
      <c r="L68" s="594">
        <v>100</v>
      </c>
      <c r="M68" s="594">
        <v>41</v>
      </c>
      <c r="N68" s="641">
        <f t="shared" si="29"/>
        <v>20.121951219512198</v>
      </c>
      <c r="O68" s="669">
        <v>330</v>
      </c>
      <c r="P68" s="9">
        <f t="shared" si="30"/>
        <v>20</v>
      </c>
    </row>
    <row r="69" spans="1:16" ht="25.5" customHeight="1" thickTop="1" thickBot="1" x14ac:dyDescent="0.25">
      <c r="A69" s="883"/>
      <c r="B69" s="202" t="s">
        <v>105</v>
      </c>
      <c r="C69" s="602">
        <f>SUM(C62:C68)</f>
        <v>74</v>
      </c>
      <c r="D69" s="602">
        <f t="shared" ref="D69:J69" si="32">SUM(D62:D68)</f>
        <v>0</v>
      </c>
      <c r="E69" s="602">
        <f t="shared" si="32"/>
        <v>0</v>
      </c>
      <c r="F69" s="602">
        <f t="shared" si="32"/>
        <v>0</v>
      </c>
      <c r="G69" s="602">
        <f t="shared" si="32"/>
        <v>74</v>
      </c>
      <c r="H69" s="602">
        <f t="shared" si="32"/>
        <v>0</v>
      </c>
      <c r="I69" s="602">
        <f t="shared" si="32"/>
        <v>74</v>
      </c>
      <c r="J69" s="602">
        <f t="shared" si="32"/>
        <v>0</v>
      </c>
      <c r="K69" s="602">
        <f t="shared" si="31"/>
        <v>100</v>
      </c>
      <c r="L69" s="602">
        <f>M69/C69*100</f>
        <v>102.70270270270269</v>
      </c>
      <c r="M69" s="602">
        <f>SUM(M62:M68)</f>
        <v>76</v>
      </c>
      <c r="N69" s="442">
        <f>(O69/40)/C69*100</f>
        <v>11.148648648648649</v>
      </c>
      <c r="O69" s="665">
        <f>SUM(O62:O68)</f>
        <v>330</v>
      </c>
      <c r="P69" s="9">
        <f>ROUND((O69/40)/C69*100,0)</f>
        <v>11</v>
      </c>
    </row>
    <row r="70" spans="1:16" ht="25.5" customHeight="1" x14ac:dyDescent="0.2">
      <c r="A70" s="858" t="s">
        <v>179</v>
      </c>
      <c r="B70" s="70" t="s">
        <v>180</v>
      </c>
      <c r="C70" s="666">
        <v>14</v>
      </c>
      <c r="D70" s="670"/>
      <c r="E70" s="670"/>
      <c r="F70" s="670">
        <v>5</v>
      </c>
      <c r="G70" s="670"/>
      <c r="H70" s="670"/>
      <c r="I70" s="671">
        <f>SUM(D70:H70)</f>
        <v>5</v>
      </c>
      <c r="J70" s="666">
        <v>9</v>
      </c>
      <c r="K70" s="591">
        <f>I70/C70*100</f>
        <v>35.714285714285715</v>
      </c>
      <c r="L70" s="670">
        <v>78</v>
      </c>
      <c r="M70" s="670">
        <v>11</v>
      </c>
      <c r="N70" s="636"/>
      <c r="O70" s="672"/>
      <c r="P70" s="9">
        <f>ROUND((O70/40)/C70*100,0)</f>
        <v>0</v>
      </c>
    </row>
    <row r="71" spans="1:16" ht="25.5" customHeight="1" x14ac:dyDescent="0.2">
      <c r="A71" s="866"/>
      <c r="B71" s="70" t="s">
        <v>181</v>
      </c>
      <c r="C71" s="738" t="s">
        <v>454</v>
      </c>
      <c r="D71" s="610"/>
      <c r="E71" s="610"/>
      <c r="F71" s="610"/>
      <c r="G71" s="610"/>
      <c r="H71" s="610"/>
      <c r="I71" s="626"/>
      <c r="J71" s="612"/>
      <c r="K71" s="640"/>
      <c r="L71" s="840" t="s">
        <v>454</v>
      </c>
      <c r="M71" s="840" t="s">
        <v>454</v>
      </c>
      <c r="N71" s="673"/>
      <c r="O71" s="674"/>
      <c r="P71" s="9" t="e">
        <f>ROUND((O71/40)/C71*100,0)</f>
        <v>#DIV/0!</v>
      </c>
    </row>
    <row r="72" spans="1:16" ht="25.5" customHeight="1" x14ac:dyDescent="0.2">
      <c r="A72" s="866"/>
      <c r="B72" s="70" t="s">
        <v>182</v>
      </c>
      <c r="C72" s="609">
        <v>7</v>
      </c>
      <c r="D72" s="675"/>
      <c r="E72" s="675"/>
      <c r="F72" s="675"/>
      <c r="G72" s="675"/>
      <c r="H72" s="675"/>
      <c r="I72" s="676"/>
      <c r="J72" s="609">
        <v>7</v>
      </c>
      <c r="K72" s="613"/>
      <c r="L72" s="675">
        <v>93</v>
      </c>
      <c r="M72" s="675">
        <v>7</v>
      </c>
      <c r="N72" s="638"/>
      <c r="O72" s="677"/>
      <c r="P72" s="9">
        <f>ROUND((O72/40)/C72*100,0)</f>
        <v>0</v>
      </c>
    </row>
    <row r="73" spans="1:16" ht="25.5" customHeight="1" thickBot="1" x14ac:dyDescent="0.25">
      <c r="A73" s="866"/>
      <c r="B73" s="203" t="s">
        <v>290</v>
      </c>
      <c r="C73" s="678">
        <v>22</v>
      </c>
      <c r="D73" s="678"/>
      <c r="E73" s="678">
        <v>2</v>
      </c>
      <c r="F73" s="678"/>
      <c r="G73" s="678">
        <v>2</v>
      </c>
      <c r="H73" s="678">
        <v>2</v>
      </c>
      <c r="I73" s="679">
        <f>SUM(D73:H73)</f>
        <v>6</v>
      </c>
      <c r="J73" s="594">
        <v>16</v>
      </c>
      <c r="K73" s="598">
        <f>I73/C73*100</f>
        <v>27.27272727272727</v>
      </c>
      <c r="L73" s="678">
        <v>111</v>
      </c>
      <c r="M73" s="678">
        <v>24</v>
      </c>
      <c r="N73" s="641">
        <v>23</v>
      </c>
      <c r="O73" s="680">
        <v>200</v>
      </c>
      <c r="P73" s="9">
        <f>ROUND((O73/40)/C73*100,0)</f>
        <v>23</v>
      </c>
    </row>
    <row r="74" spans="1:16" ht="25.5" customHeight="1" thickTop="1" thickBot="1" x14ac:dyDescent="0.25">
      <c r="A74" s="859"/>
      <c r="B74" s="197" t="s">
        <v>105</v>
      </c>
      <c r="C74" s="602">
        <f>SUM(C70:C73)</f>
        <v>43</v>
      </c>
      <c r="D74" s="602">
        <f t="shared" ref="D74:O74" si="33">SUM(D70:D73)</f>
        <v>0</v>
      </c>
      <c r="E74" s="602">
        <f t="shared" si="33"/>
        <v>2</v>
      </c>
      <c r="F74" s="602">
        <f t="shared" si="33"/>
        <v>5</v>
      </c>
      <c r="G74" s="602">
        <f t="shared" si="33"/>
        <v>2</v>
      </c>
      <c r="H74" s="602">
        <f t="shared" si="33"/>
        <v>2</v>
      </c>
      <c r="I74" s="602">
        <f t="shared" si="33"/>
        <v>11</v>
      </c>
      <c r="J74" s="602">
        <f t="shared" si="33"/>
        <v>32</v>
      </c>
      <c r="K74" s="681">
        <f>I74/C74*100</f>
        <v>25.581395348837212</v>
      </c>
      <c r="L74" s="682">
        <f>10*1000*M74/(C74*100)</f>
        <v>97.674418604651166</v>
      </c>
      <c r="M74" s="602">
        <f>SUM(M70:M73)</f>
        <v>42</v>
      </c>
      <c r="N74" s="683">
        <v>12</v>
      </c>
      <c r="O74" s="606">
        <f t="shared" si="33"/>
        <v>200</v>
      </c>
    </row>
    <row r="75" spans="1:16" ht="25.5" customHeight="1" x14ac:dyDescent="0.2">
      <c r="A75" s="858" t="s">
        <v>183</v>
      </c>
      <c r="B75" s="83" t="s">
        <v>184</v>
      </c>
      <c r="C75" s="587">
        <v>120</v>
      </c>
      <c r="D75" s="588">
        <v>0</v>
      </c>
      <c r="E75" s="588">
        <v>120</v>
      </c>
      <c r="F75" s="588">
        <v>0</v>
      </c>
      <c r="G75" s="588">
        <v>0</v>
      </c>
      <c r="H75" s="588">
        <v>0</v>
      </c>
      <c r="I75" s="589">
        <f>SUM(D75:H75)</f>
        <v>120</v>
      </c>
      <c r="J75" s="590">
        <v>0</v>
      </c>
      <c r="K75" s="591">
        <v>100</v>
      </c>
      <c r="L75" s="588">
        <v>91</v>
      </c>
      <c r="M75" s="588">
        <v>109</v>
      </c>
      <c r="N75" s="684">
        <v>17.100000000000001</v>
      </c>
      <c r="O75" s="637">
        <v>820</v>
      </c>
      <c r="P75" s="9">
        <f>ROUND((O75/40)/C75*100,0)</f>
        <v>17</v>
      </c>
    </row>
    <row r="76" spans="1:16" ht="25.5" customHeight="1" x14ac:dyDescent="0.2">
      <c r="A76" s="874"/>
      <c r="B76" s="70" t="s">
        <v>185</v>
      </c>
      <c r="C76" s="609">
        <v>144</v>
      </c>
      <c r="D76" s="610">
        <v>0</v>
      </c>
      <c r="E76" s="610">
        <v>139</v>
      </c>
      <c r="F76" s="610">
        <v>0</v>
      </c>
      <c r="G76" s="610">
        <v>0</v>
      </c>
      <c r="H76" s="610">
        <v>5</v>
      </c>
      <c r="I76" s="626">
        <f>SUM(D76:H76)</f>
        <v>144</v>
      </c>
      <c r="J76" s="612">
        <v>0</v>
      </c>
      <c r="K76" s="613">
        <v>100</v>
      </c>
      <c r="L76" s="610">
        <v>100</v>
      </c>
      <c r="M76" s="610">
        <v>144</v>
      </c>
      <c r="N76" s="614">
        <v>41</v>
      </c>
      <c r="O76" s="639">
        <v>2360</v>
      </c>
      <c r="P76" s="9">
        <f>ROUND((O76/40)/C76*100,0)</f>
        <v>41</v>
      </c>
    </row>
    <row r="77" spans="1:16" ht="25.5" customHeight="1" x14ac:dyDescent="0.2">
      <c r="A77" s="866"/>
      <c r="B77" s="70" t="s">
        <v>268</v>
      </c>
      <c r="C77" s="609">
        <v>51</v>
      </c>
      <c r="D77" s="685">
        <v>0</v>
      </c>
      <c r="E77" s="685">
        <v>44</v>
      </c>
      <c r="F77" s="685">
        <v>0</v>
      </c>
      <c r="G77" s="685">
        <v>0</v>
      </c>
      <c r="H77" s="685">
        <v>7</v>
      </c>
      <c r="I77" s="686">
        <f>SUM(D77:H77)</f>
        <v>51</v>
      </c>
      <c r="J77" s="687">
        <v>0</v>
      </c>
      <c r="K77" s="688">
        <v>100</v>
      </c>
      <c r="L77" s="685">
        <v>115</v>
      </c>
      <c r="M77" s="685">
        <v>59</v>
      </c>
      <c r="N77" s="638">
        <v>17.600000000000001</v>
      </c>
      <c r="O77" s="639">
        <v>360</v>
      </c>
      <c r="P77" s="9">
        <f>ROUND((O77/40)/C77*100,0)</f>
        <v>18</v>
      </c>
    </row>
    <row r="78" spans="1:16" ht="25.5" customHeight="1" thickBot="1" x14ac:dyDescent="0.25">
      <c r="A78" s="866"/>
      <c r="B78" s="198" t="s">
        <v>269</v>
      </c>
      <c r="C78" s="594">
        <v>0</v>
      </c>
      <c r="D78" s="594">
        <v>0</v>
      </c>
      <c r="E78" s="594">
        <v>0</v>
      </c>
      <c r="F78" s="594">
        <v>0</v>
      </c>
      <c r="G78" s="594">
        <v>0</v>
      </c>
      <c r="H78" s="594">
        <v>0</v>
      </c>
      <c r="I78" s="594">
        <f>SUM(D78:H78)</f>
        <v>0</v>
      </c>
      <c r="J78" s="594">
        <v>0</v>
      </c>
      <c r="K78" s="594">
        <v>0</v>
      </c>
      <c r="L78" s="594">
        <v>0</v>
      </c>
      <c r="M78" s="594">
        <v>0</v>
      </c>
      <c r="N78" s="599">
        <v>0</v>
      </c>
      <c r="O78" s="689">
        <v>0</v>
      </c>
      <c r="P78" s="9" t="e">
        <f>ROUND((O78/40)/C78*100,0)</f>
        <v>#DIV/0!</v>
      </c>
    </row>
    <row r="79" spans="1:16" ht="25.5" customHeight="1" thickTop="1" thickBot="1" x14ac:dyDescent="0.25">
      <c r="A79" s="859"/>
      <c r="B79" s="197" t="s">
        <v>105</v>
      </c>
      <c r="C79" s="602">
        <f>SUM(C75:C78)</f>
        <v>315</v>
      </c>
      <c r="D79" s="602">
        <f t="shared" ref="D79:J79" si="34">SUM(D75:D78)</f>
        <v>0</v>
      </c>
      <c r="E79" s="602">
        <f t="shared" si="34"/>
        <v>303</v>
      </c>
      <c r="F79" s="602">
        <f t="shared" si="34"/>
        <v>0</v>
      </c>
      <c r="G79" s="602">
        <f t="shared" si="34"/>
        <v>0</v>
      </c>
      <c r="H79" s="602">
        <f>SUM(H75:H78)</f>
        <v>12</v>
      </c>
      <c r="I79" s="602">
        <f t="shared" si="34"/>
        <v>315</v>
      </c>
      <c r="J79" s="602">
        <f t="shared" si="34"/>
        <v>0</v>
      </c>
      <c r="K79" s="603">
        <v>100</v>
      </c>
      <c r="L79" s="627">
        <v>99</v>
      </c>
      <c r="M79" s="603">
        <f>SUM(M75:M78)</f>
        <v>312</v>
      </c>
      <c r="N79" s="632">
        <v>28</v>
      </c>
      <c r="O79" s="665">
        <f>SUM(O75:O78)</f>
        <v>3540</v>
      </c>
    </row>
    <row r="80" spans="1:16" ht="25.5" customHeight="1" x14ac:dyDescent="0.2">
      <c r="A80" s="858" t="s">
        <v>186</v>
      </c>
      <c r="B80" s="83" t="s">
        <v>187</v>
      </c>
      <c r="C80" s="690" t="s">
        <v>419</v>
      </c>
      <c r="D80" s="691" t="s">
        <v>418</v>
      </c>
      <c r="E80" s="691" t="s">
        <v>418</v>
      </c>
      <c r="F80" s="691" t="s">
        <v>418</v>
      </c>
      <c r="G80" s="691" t="s">
        <v>418</v>
      </c>
      <c r="H80" s="691" t="s">
        <v>418</v>
      </c>
      <c r="I80" s="589" t="s">
        <v>418</v>
      </c>
      <c r="J80" s="692" t="s">
        <v>418</v>
      </c>
      <c r="K80" s="591" t="s">
        <v>418</v>
      </c>
      <c r="L80" s="691" t="s">
        <v>418</v>
      </c>
      <c r="M80" s="691" t="s">
        <v>418</v>
      </c>
      <c r="N80" s="693" t="s">
        <v>418</v>
      </c>
      <c r="O80" s="694" t="s">
        <v>418</v>
      </c>
      <c r="P80" s="9" t="e">
        <f>ROUND((O80/40)/C80*100,0)</f>
        <v>#DIV/0!</v>
      </c>
    </row>
    <row r="81" spans="1:16" ht="25.5" customHeight="1" x14ac:dyDescent="0.2">
      <c r="A81" s="874"/>
      <c r="B81" s="70" t="s">
        <v>188</v>
      </c>
      <c r="C81" s="695"/>
      <c r="D81" s="695"/>
      <c r="E81" s="695"/>
      <c r="F81" s="695"/>
      <c r="G81" s="695"/>
      <c r="H81" s="695"/>
      <c r="I81" s="676"/>
      <c r="J81" s="696"/>
      <c r="K81" s="613"/>
      <c r="L81" s="695"/>
      <c r="M81" s="695"/>
      <c r="N81" s="673"/>
      <c r="O81" s="697"/>
      <c r="P81" s="9" t="e">
        <f t="shared" ref="P81:P87" si="35">ROUND((O81/40)/C81*100,0)</f>
        <v>#DIV/0!</v>
      </c>
    </row>
    <row r="82" spans="1:16" ht="25.5" customHeight="1" x14ac:dyDescent="0.2">
      <c r="A82" s="874"/>
      <c r="B82" s="70" t="s">
        <v>189</v>
      </c>
      <c r="C82" s="695"/>
      <c r="D82" s="695"/>
      <c r="E82" s="695"/>
      <c r="F82" s="695"/>
      <c r="G82" s="695"/>
      <c r="H82" s="695"/>
      <c r="I82" s="676"/>
      <c r="J82" s="696"/>
      <c r="K82" s="613"/>
      <c r="L82" s="695"/>
      <c r="M82" s="695"/>
      <c r="N82" s="698"/>
      <c r="O82" s="697"/>
      <c r="P82" s="9" t="e">
        <f t="shared" si="35"/>
        <v>#DIV/0!</v>
      </c>
    </row>
    <row r="83" spans="1:16" ht="25.5" customHeight="1" x14ac:dyDescent="0.2">
      <c r="A83" s="874"/>
      <c r="B83" s="126" t="s">
        <v>190</v>
      </c>
      <c r="C83" s="695" t="s">
        <v>418</v>
      </c>
      <c r="D83" s="695" t="s">
        <v>418</v>
      </c>
      <c r="E83" s="695" t="s">
        <v>418</v>
      </c>
      <c r="F83" s="695" t="s">
        <v>418</v>
      </c>
      <c r="G83" s="695" t="s">
        <v>418</v>
      </c>
      <c r="H83" s="695" t="s">
        <v>418</v>
      </c>
      <c r="I83" s="626" t="s">
        <v>418</v>
      </c>
      <c r="J83" s="696" t="s">
        <v>418</v>
      </c>
      <c r="K83" s="699" t="s">
        <v>418</v>
      </c>
      <c r="L83" s="695" t="s">
        <v>418</v>
      </c>
      <c r="M83" s="695" t="s">
        <v>418</v>
      </c>
      <c r="N83" s="698" t="s">
        <v>418</v>
      </c>
      <c r="O83" s="674" t="s">
        <v>418</v>
      </c>
      <c r="P83" s="9" t="e">
        <f>ROUND((O83/40)/C83*100,0)</f>
        <v>#DIV/0!</v>
      </c>
    </row>
    <row r="84" spans="1:16" ht="25.5" customHeight="1" x14ac:dyDescent="0.2">
      <c r="A84" s="874"/>
      <c r="B84" s="70" t="s">
        <v>191</v>
      </c>
      <c r="C84" s="700"/>
      <c r="D84" s="610"/>
      <c r="E84" s="610"/>
      <c r="F84" s="610"/>
      <c r="G84" s="610"/>
      <c r="H84" s="610"/>
      <c r="I84" s="626"/>
      <c r="J84" s="612"/>
      <c r="K84" s="613"/>
      <c r="L84" s="610"/>
      <c r="M84" s="610"/>
      <c r="N84" s="698"/>
      <c r="O84" s="674"/>
      <c r="P84" s="9" t="e">
        <f t="shared" si="35"/>
        <v>#DIV/0!</v>
      </c>
    </row>
    <row r="85" spans="1:16" ht="25.5" customHeight="1" x14ac:dyDescent="0.2">
      <c r="A85" s="874"/>
      <c r="B85" s="70" t="s">
        <v>192</v>
      </c>
      <c r="C85" s="701"/>
      <c r="D85" s="610"/>
      <c r="E85" s="610"/>
      <c r="F85" s="610"/>
      <c r="G85" s="610"/>
      <c r="H85" s="610"/>
      <c r="I85" s="626"/>
      <c r="J85" s="612"/>
      <c r="K85" s="613"/>
      <c r="L85" s="610"/>
      <c r="M85" s="610"/>
      <c r="N85" s="698"/>
      <c r="O85" s="674"/>
      <c r="P85" s="9" t="e">
        <f t="shared" si="35"/>
        <v>#DIV/0!</v>
      </c>
    </row>
    <row r="86" spans="1:16" ht="25.5" customHeight="1" x14ac:dyDescent="0.2">
      <c r="A86" s="874"/>
      <c r="B86" s="70" t="s">
        <v>193</v>
      </c>
      <c r="C86" s="609"/>
      <c r="D86" s="610"/>
      <c r="E86" s="610"/>
      <c r="F86" s="610"/>
      <c r="G86" s="610"/>
      <c r="H86" s="610"/>
      <c r="I86" s="626"/>
      <c r="J86" s="612"/>
      <c r="K86" s="699"/>
      <c r="L86" s="610"/>
      <c r="M86" s="610"/>
      <c r="N86" s="698"/>
      <c r="O86" s="674"/>
      <c r="P86" s="9" t="e">
        <f t="shared" si="35"/>
        <v>#DIV/0!</v>
      </c>
    </row>
    <row r="87" spans="1:16" ht="25.5" customHeight="1" thickBot="1" x14ac:dyDescent="0.25">
      <c r="A87" s="874"/>
      <c r="B87" s="198" t="s">
        <v>194</v>
      </c>
      <c r="C87" s="594" t="s">
        <v>418</v>
      </c>
      <c r="D87" s="595" t="s">
        <v>418</v>
      </c>
      <c r="E87" s="595" t="s">
        <v>418</v>
      </c>
      <c r="F87" s="595" t="s">
        <v>418</v>
      </c>
      <c r="G87" s="595" t="s">
        <v>418</v>
      </c>
      <c r="H87" s="595" t="s">
        <v>418</v>
      </c>
      <c r="I87" s="596" t="s">
        <v>418</v>
      </c>
      <c r="J87" s="597" t="s">
        <v>418</v>
      </c>
      <c r="K87" s="702" t="s">
        <v>418</v>
      </c>
      <c r="L87" s="595" t="s">
        <v>418</v>
      </c>
      <c r="M87" s="595" t="s">
        <v>418</v>
      </c>
      <c r="N87" s="703" t="s">
        <v>418</v>
      </c>
      <c r="O87" s="704" t="s">
        <v>418</v>
      </c>
      <c r="P87" s="9" t="e">
        <f t="shared" si="35"/>
        <v>#DIV/0!</v>
      </c>
    </row>
    <row r="88" spans="1:16" ht="25.5" customHeight="1" thickTop="1" thickBot="1" x14ac:dyDescent="0.25">
      <c r="A88" s="883"/>
      <c r="B88" s="197" t="s">
        <v>105</v>
      </c>
      <c r="C88" s="602" t="s">
        <v>418</v>
      </c>
      <c r="D88" s="602" t="s">
        <v>418</v>
      </c>
      <c r="E88" s="602" t="s">
        <v>418</v>
      </c>
      <c r="F88" s="602" t="s">
        <v>418</v>
      </c>
      <c r="G88" s="602" t="s">
        <v>418</v>
      </c>
      <c r="H88" s="602" t="s">
        <v>418</v>
      </c>
      <c r="I88" s="602" t="s">
        <v>418</v>
      </c>
      <c r="J88" s="602" t="s">
        <v>418</v>
      </c>
      <c r="K88" s="602" t="s">
        <v>418</v>
      </c>
      <c r="L88" s="602" t="s">
        <v>418</v>
      </c>
      <c r="M88" s="602" t="s">
        <v>418</v>
      </c>
      <c r="N88" s="605" t="s">
        <v>418</v>
      </c>
      <c r="O88" s="606" t="s">
        <v>418</v>
      </c>
      <c r="P88" s="9" t="e">
        <f>ROUND((O88/40)/C88*100,0)</f>
        <v>#DIV/0!</v>
      </c>
    </row>
    <row r="89" spans="1:16" ht="25.5" customHeight="1" thickBot="1" x14ac:dyDescent="0.25">
      <c r="A89" s="858" t="s">
        <v>406</v>
      </c>
      <c r="B89" s="253" t="s">
        <v>287</v>
      </c>
      <c r="C89" s="705">
        <v>46</v>
      </c>
      <c r="D89" s="621"/>
      <c r="E89" s="621">
        <v>1</v>
      </c>
      <c r="F89" s="621"/>
      <c r="G89" s="621"/>
      <c r="H89" s="621">
        <v>20</v>
      </c>
      <c r="I89" s="622">
        <f>SUM(D89:H89)</f>
        <v>21</v>
      </c>
      <c r="J89" s="623">
        <v>25</v>
      </c>
      <c r="K89" s="624">
        <v>100</v>
      </c>
      <c r="L89" s="621">
        <v>119</v>
      </c>
      <c r="M89" s="621">
        <v>55</v>
      </c>
      <c r="N89" s="706">
        <f>(O89/40)/C89*100</f>
        <v>43.478260869565219</v>
      </c>
      <c r="O89" s="707">
        <v>800</v>
      </c>
      <c r="P89" s="9">
        <f>ROUND((O89/40)/C89*100,0)</f>
        <v>43</v>
      </c>
    </row>
    <row r="90" spans="1:16" ht="25.5" customHeight="1" thickTop="1" thickBot="1" x14ac:dyDescent="0.25">
      <c r="A90" s="859"/>
      <c r="B90" s="197" t="s">
        <v>105</v>
      </c>
      <c r="C90" s="602">
        <f>SUM(C89)</f>
        <v>46</v>
      </c>
      <c r="D90" s="602">
        <f t="shared" ref="D90:J90" si="36">SUM(D89)</f>
        <v>0</v>
      </c>
      <c r="E90" s="602">
        <f t="shared" si="36"/>
        <v>1</v>
      </c>
      <c r="F90" s="602">
        <f t="shared" si="36"/>
        <v>0</v>
      </c>
      <c r="G90" s="602">
        <f t="shared" si="36"/>
        <v>0</v>
      </c>
      <c r="H90" s="602">
        <f t="shared" si="36"/>
        <v>20</v>
      </c>
      <c r="I90" s="602">
        <f t="shared" si="36"/>
        <v>21</v>
      </c>
      <c r="J90" s="602">
        <f t="shared" si="36"/>
        <v>25</v>
      </c>
      <c r="K90" s="602">
        <v>100</v>
      </c>
      <c r="L90" s="602">
        <v>119</v>
      </c>
      <c r="M90" s="602">
        <f>SUM(M89)</f>
        <v>55</v>
      </c>
      <c r="N90" s="605">
        <v>43</v>
      </c>
      <c r="O90" s="606">
        <f>SUM(O89)</f>
        <v>800</v>
      </c>
      <c r="P90" s="9">
        <f>ROUND((O90/40)/C90*100,0)</f>
        <v>43</v>
      </c>
    </row>
    <row r="91" spans="1:16" x14ac:dyDescent="0.2">
      <c r="A91" s="884" t="s">
        <v>451</v>
      </c>
      <c r="B91" s="885"/>
      <c r="C91" s="885"/>
      <c r="D91" s="885"/>
      <c r="E91" s="885"/>
      <c r="F91" s="885"/>
      <c r="G91" s="885"/>
      <c r="H91" s="885"/>
      <c r="I91" s="885"/>
      <c r="J91" s="885"/>
      <c r="K91" s="885"/>
      <c r="L91" s="885"/>
      <c r="M91" s="885"/>
      <c r="N91" s="885"/>
      <c r="O91" s="885"/>
    </row>
    <row r="92" spans="1:16" x14ac:dyDescent="0.2">
      <c r="A92" s="84"/>
      <c r="B92" s="84"/>
      <c r="C92" s="264"/>
      <c r="D92" s="84"/>
      <c r="E92" s="404"/>
      <c r="F92" s="84"/>
      <c r="G92" s="84"/>
      <c r="H92" s="84"/>
      <c r="I92" s="404"/>
      <c r="J92" s="84"/>
      <c r="K92" s="84"/>
      <c r="L92" s="264"/>
      <c r="M92" s="264"/>
      <c r="N92" s="84"/>
      <c r="O92" s="84"/>
    </row>
    <row r="93" spans="1:16" x14ac:dyDescent="0.2">
      <c r="A93" s="84"/>
      <c r="B93" s="84"/>
      <c r="C93" s="264"/>
      <c r="D93" s="84"/>
      <c r="E93" s="404"/>
      <c r="F93" s="84"/>
      <c r="G93" s="84"/>
      <c r="H93" s="84"/>
      <c r="I93" s="404"/>
      <c r="J93" s="84"/>
      <c r="K93" s="84"/>
      <c r="L93" s="264"/>
      <c r="M93" s="264"/>
      <c r="N93" s="84"/>
      <c r="O93" s="84"/>
    </row>
  </sheetData>
  <mergeCells count="23">
    <mergeCell ref="A80:A88"/>
    <mergeCell ref="A89:A90"/>
    <mergeCell ref="A91:O91"/>
    <mergeCell ref="A31:A34"/>
    <mergeCell ref="A35:A43"/>
    <mergeCell ref="A44:A53"/>
    <mergeCell ref="A54:A57"/>
    <mergeCell ref="A75:A79"/>
    <mergeCell ref="A70:A74"/>
    <mergeCell ref="A62:A69"/>
    <mergeCell ref="C2:C5"/>
    <mergeCell ref="B2:B6"/>
    <mergeCell ref="A21:A24"/>
    <mergeCell ref="A25:A28"/>
    <mergeCell ref="A18:A20"/>
    <mergeCell ref="A2:A6"/>
    <mergeCell ref="A10:B10"/>
    <mergeCell ref="A11:A17"/>
    <mergeCell ref="A29:A30"/>
    <mergeCell ref="A7:B7"/>
    <mergeCell ref="A8:B8"/>
    <mergeCell ref="A9:B9"/>
    <mergeCell ref="A58:A61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65" firstPageNumber="49" fitToHeight="3" pageOrder="overThenDown" orientation="portrait" useFirstPageNumber="1" r:id="rId1"/>
  <headerFooter alignWithMargins="0">
    <oddFooter>&amp;C&amp;"ＭＳ ゴシック,標準"&amp;18-&amp;P -</oddFooter>
  </headerFooter>
  <rowBreaks count="2" manualBreakCount="2">
    <brk id="43" max="14" man="1"/>
    <brk id="7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8"/>
  <sheetViews>
    <sheetView view="pageBreakPreview" zoomScale="40" zoomScaleNormal="40" zoomScaleSheetLayoutView="40" zoomScalePageLayoutView="25" workbookViewId="0">
      <selection activeCell="J16" sqref="J16"/>
    </sheetView>
  </sheetViews>
  <sheetFormatPr defaultColWidth="8.83203125" defaultRowHeight="16.2" x14ac:dyDescent="0.2"/>
  <cols>
    <col min="1" max="1" width="2.83203125" style="27" customWidth="1"/>
    <col min="2" max="2" width="12.6640625" style="27" customWidth="1"/>
    <col min="3" max="3" width="7.6640625" style="19" bestFit="1" customWidth="1"/>
    <col min="4" max="4" width="6.1640625" style="27" customWidth="1"/>
    <col min="5" max="6" width="6.6640625" style="27" customWidth="1"/>
    <col min="7" max="7" width="6.1640625" style="27" customWidth="1"/>
    <col min="8" max="8" width="5.83203125" style="27" customWidth="1"/>
    <col min="9" max="9" width="6.1640625" style="27" customWidth="1"/>
    <col min="10" max="10" width="6.1640625" style="9" customWidth="1"/>
    <col min="11" max="17" width="6.1640625" style="27" customWidth="1"/>
    <col min="18" max="24" width="5.83203125" style="27" customWidth="1"/>
    <col min="25" max="25" width="5.83203125" style="58" customWidth="1"/>
    <col min="26" max="40" width="5.83203125" style="27" customWidth="1"/>
    <col min="41" max="41" width="20.6640625" style="5" customWidth="1"/>
    <col min="42" max="16384" width="8.83203125" style="5"/>
  </cols>
  <sheetData>
    <row r="1" spans="1:41" s="244" customFormat="1" ht="30" customHeight="1" x14ac:dyDescent="0.2">
      <c r="A1" s="240" t="s">
        <v>13</v>
      </c>
      <c r="B1" s="241"/>
      <c r="C1" s="241"/>
      <c r="D1" s="241"/>
      <c r="E1" s="241"/>
      <c r="F1" s="241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3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</row>
    <row r="2" spans="1:41" s="244" customFormat="1" ht="30" customHeight="1" thickBot="1" x14ac:dyDescent="0.25">
      <c r="A2" s="240" t="s">
        <v>377</v>
      </c>
      <c r="B2" s="241"/>
      <c r="C2" s="241"/>
      <c r="D2" s="241"/>
      <c r="E2" s="241"/>
      <c r="F2" s="241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3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</row>
    <row r="3" spans="1:41" ht="23.1" customHeight="1" x14ac:dyDescent="0.2">
      <c r="A3" s="910" t="s">
        <v>107</v>
      </c>
      <c r="B3" s="926" t="s">
        <v>45</v>
      </c>
      <c r="C3" s="915" t="s">
        <v>359</v>
      </c>
      <c r="D3" s="21"/>
      <c r="E3" s="913" t="s">
        <v>69</v>
      </c>
      <c r="F3" s="904" t="s">
        <v>68</v>
      </c>
      <c r="G3" s="935" t="s">
        <v>14</v>
      </c>
      <c r="H3" s="936"/>
      <c r="I3" s="913" t="s">
        <v>70</v>
      </c>
      <c r="J3" s="953" t="s">
        <v>71</v>
      </c>
      <c r="K3" s="22"/>
      <c r="L3" s="971" t="s">
        <v>15</v>
      </c>
      <c r="M3" s="279"/>
      <c r="N3" s="957" t="s">
        <v>75</v>
      </c>
      <c r="O3" s="3"/>
      <c r="P3" s="3"/>
      <c r="Q3" s="368"/>
      <c r="R3" s="973" t="s">
        <v>21</v>
      </c>
      <c r="S3" s="935"/>
      <c r="T3" s="935"/>
      <c r="U3" s="935"/>
      <c r="V3" s="936"/>
      <c r="W3" s="886" t="s">
        <v>341</v>
      </c>
      <c r="X3" s="281"/>
      <c r="Y3" s="968" t="s">
        <v>52</v>
      </c>
      <c r="Z3" s="930"/>
      <c r="AA3" s="930"/>
      <c r="AB3" s="935"/>
      <c r="AC3" s="935"/>
      <c r="AD3" s="935"/>
      <c r="AE3" s="969"/>
      <c r="AF3" s="929" t="s">
        <v>53</v>
      </c>
      <c r="AG3" s="949"/>
      <c r="AH3" s="950"/>
      <c r="AI3" s="929" t="s">
        <v>89</v>
      </c>
      <c r="AJ3" s="930"/>
      <c r="AK3" s="930"/>
      <c r="AL3" s="930"/>
      <c r="AM3" s="930"/>
      <c r="AN3" s="931"/>
      <c r="AO3" s="923" t="s">
        <v>103</v>
      </c>
    </row>
    <row r="4" spans="1:41" ht="23.1" customHeight="1" x14ac:dyDescent="0.2">
      <c r="A4" s="911"/>
      <c r="B4" s="927"/>
      <c r="C4" s="868"/>
      <c r="D4" s="23"/>
      <c r="E4" s="946"/>
      <c r="F4" s="905"/>
      <c r="G4" s="937"/>
      <c r="H4" s="938"/>
      <c r="I4" s="914"/>
      <c r="J4" s="954"/>
      <c r="K4" s="26" t="s">
        <v>246</v>
      </c>
      <c r="L4" s="972"/>
      <c r="M4" s="278"/>
      <c r="N4" s="958"/>
      <c r="O4" s="9"/>
      <c r="P4" s="291"/>
      <c r="Q4" s="369"/>
      <c r="R4" s="974"/>
      <c r="S4" s="975"/>
      <c r="T4" s="975"/>
      <c r="U4" s="975"/>
      <c r="V4" s="976"/>
      <c r="W4" s="887"/>
      <c r="X4" s="282"/>
      <c r="Y4" s="970"/>
      <c r="Z4" s="933"/>
      <c r="AA4" s="933"/>
      <c r="AB4" s="933"/>
      <c r="AC4" s="933"/>
      <c r="AD4" s="933"/>
      <c r="AE4" s="951"/>
      <c r="AF4" s="932"/>
      <c r="AG4" s="933"/>
      <c r="AH4" s="951"/>
      <c r="AI4" s="932"/>
      <c r="AJ4" s="933"/>
      <c r="AK4" s="933"/>
      <c r="AL4" s="933"/>
      <c r="AM4" s="933"/>
      <c r="AN4" s="934"/>
      <c r="AO4" s="924"/>
    </row>
    <row r="5" spans="1:41" ht="23.1" customHeight="1" x14ac:dyDescent="0.2">
      <c r="A5" s="911"/>
      <c r="B5" s="927"/>
      <c r="C5" s="868"/>
      <c r="D5" s="916" t="s">
        <v>251</v>
      </c>
      <c r="E5" s="946"/>
      <c r="F5" s="905"/>
      <c r="G5" s="939" t="s">
        <v>252</v>
      </c>
      <c r="H5" s="940"/>
      <c r="I5" s="914"/>
      <c r="J5" s="954"/>
      <c r="K5" s="901" t="s">
        <v>73</v>
      </c>
      <c r="L5" s="972"/>
      <c r="M5" s="959" t="s">
        <v>72</v>
      </c>
      <c r="N5" s="958"/>
      <c r="O5" s="959" t="s">
        <v>421</v>
      </c>
      <c r="P5" s="945" t="s">
        <v>74</v>
      </c>
      <c r="Q5" s="370"/>
      <c r="R5" s="977" t="s">
        <v>16</v>
      </c>
      <c r="S5" s="979" t="s">
        <v>78</v>
      </c>
      <c r="T5" s="980"/>
      <c r="U5" s="980"/>
      <c r="V5" s="981"/>
      <c r="W5" s="887"/>
      <c r="X5" s="888" t="s">
        <v>343</v>
      </c>
      <c r="Y5" s="966" t="s">
        <v>76</v>
      </c>
      <c r="Z5" s="959" t="s">
        <v>342</v>
      </c>
      <c r="AA5" s="963" t="s">
        <v>253</v>
      </c>
      <c r="AB5" s="964"/>
      <c r="AC5" s="964"/>
      <c r="AD5" s="964"/>
      <c r="AE5" s="965"/>
      <c r="AF5" s="955" t="s">
        <v>54</v>
      </c>
      <c r="AG5" s="956"/>
      <c r="AH5" s="941" t="s">
        <v>22</v>
      </c>
      <c r="AI5" s="943" t="s">
        <v>23</v>
      </c>
      <c r="AJ5" s="29"/>
      <c r="AK5" s="945" t="s">
        <v>254</v>
      </c>
      <c r="AL5" s="29"/>
      <c r="AM5" s="943" t="s">
        <v>24</v>
      </c>
      <c r="AN5" s="90"/>
      <c r="AO5" s="924"/>
    </row>
    <row r="6" spans="1:41" ht="23.1" customHeight="1" x14ac:dyDescent="0.2">
      <c r="A6" s="911"/>
      <c r="B6" s="927"/>
      <c r="C6" s="868"/>
      <c r="D6" s="917"/>
      <c r="E6" s="946"/>
      <c r="F6" s="905"/>
      <c r="G6" s="906" t="s">
        <v>26</v>
      </c>
      <c r="H6" s="906" t="s">
        <v>27</v>
      </c>
      <c r="I6" s="914"/>
      <c r="J6" s="954"/>
      <c r="K6" s="914"/>
      <c r="L6" s="972"/>
      <c r="M6" s="960"/>
      <c r="N6" s="958"/>
      <c r="O6" s="961"/>
      <c r="P6" s="962"/>
      <c r="Q6" s="908" t="s">
        <v>338</v>
      </c>
      <c r="R6" s="978"/>
      <c r="S6" s="899" t="s">
        <v>19</v>
      </c>
      <c r="T6" s="899" t="s">
        <v>18</v>
      </c>
      <c r="U6" s="901" t="s">
        <v>20</v>
      </c>
      <c r="V6" s="902" t="s">
        <v>17</v>
      </c>
      <c r="W6" s="887"/>
      <c r="X6" s="889"/>
      <c r="Y6" s="967"/>
      <c r="Z6" s="961"/>
      <c r="AA6" s="28" t="s">
        <v>255</v>
      </c>
      <c r="AB6" s="277" t="s">
        <v>80</v>
      </c>
      <c r="AC6" s="30"/>
      <c r="AD6" s="277" t="s">
        <v>82</v>
      </c>
      <c r="AE6" s="31"/>
      <c r="AF6" s="24" t="s">
        <v>55</v>
      </c>
      <c r="AG6" s="24" t="s">
        <v>56</v>
      </c>
      <c r="AH6" s="942"/>
      <c r="AI6" s="944"/>
      <c r="AJ6" s="32"/>
      <c r="AK6" s="944"/>
      <c r="AL6" s="33"/>
      <c r="AM6" s="944"/>
      <c r="AN6" s="91"/>
      <c r="AO6" s="924"/>
    </row>
    <row r="7" spans="1:41" ht="23.1" customHeight="1" x14ac:dyDescent="0.2">
      <c r="A7" s="911"/>
      <c r="B7" s="927"/>
      <c r="C7" s="868"/>
      <c r="D7" s="917"/>
      <c r="E7" s="946"/>
      <c r="F7" s="905"/>
      <c r="G7" s="907"/>
      <c r="H7" s="907"/>
      <c r="I7" s="914"/>
      <c r="J7" s="954"/>
      <c r="K7" s="914"/>
      <c r="L7" s="972"/>
      <c r="M7" s="960"/>
      <c r="N7" s="958"/>
      <c r="O7" s="961"/>
      <c r="P7" s="962"/>
      <c r="Q7" s="909"/>
      <c r="R7" s="978"/>
      <c r="S7" s="900"/>
      <c r="T7" s="900"/>
      <c r="U7" s="900"/>
      <c r="V7" s="903"/>
      <c r="W7" s="887"/>
      <c r="X7" s="889"/>
      <c r="Y7" s="967"/>
      <c r="Z7" s="961"/>
      <c r="AA7" s="28" t="s">
        <v>255</v>
      </c>
      <c r="AB7" s="25" t="s">
        <v>79</v>
      </c>
      <c r="AC7" s="952" t="s">
        <v>25</v>
      </c>
      <c r="AD7" s="25" t="s">
        <v>79</v>
      </c>
      <c r="AE7" s="952" t="s">
        <v>25</v>
      </c>
      <c r="AF7" s="24" t="s">
        <v>57</v>
      </c>
      <c r="AG7" s="24" t="s">
        <v>58</v>
      </c>
      <c r="AH7" s="942"/>
      <c r="AI7" s="944"/>
      <c r="AJ7" s="952" t="s">
        <v>25</v>
      </c>
      <c r="AK7" s="944"/>
      <c r="AL7" s="952" t="s">
        <v>25</v>
      </c>
      <c r="AM7" s="944"/>
      <c r="AN7" s="947" t="s">
        <v>25</v>
      </c>
      <c r="AO7" s="924"/>
    </row>
    <row r="8" spans="1:41" ht="23.1" customHeight="1" x14ac:dyDescent="0.2">
      <c r="A8" s="911"/>
      <c r="B8" s="927"/>
      <c r="C8" s="868"/>
      <c r="D8" s="917"/>
      <c r="E8" s="946"/>
      <c r="F8" s="905"/>
      <c r="G8" s="907"/>
      <c r="H8" s="907"/>
      <c r="I8" s="914"/>
      <c r="J8" s="954"/>
      <c r="K8" s="914"/>
      <c r="L8" s="972"/>
      <c r="M8" s="960"/>
      <c r="N8" s="958"/>
      <c r="O8" s="961"/>
      <c r="P8" s="962"/>
      <c r="Q8" s="909"/>
      <c r="R8" s="978"/>
      <c r="S8" s="900"/>
      <c r="T8" s="900"/>
      <c r="U8" s="900"/>
      <c r="V8" s="903"/>
      <c r="W8" s="887"/>
      <c r="X8" s="889"/>
      <c r="Y8" s="967"/>
      <c r="Z8" s="961"/>
      <c r="AA8" s="28" t="s">
        <v>255</v>
      </c>
      <c r="AB8" s="25" t="s">
        <v>81</v>
      </c>
      <c r="AC8" s="907"/>
      <c r="AD8" s="25" t="s">
        <v>81</v>
      </c>
      <c r="AE8" s="907"/>
      <c r="AF8" s="24" t="s">
        <v>60</v>
      </c>
      <c r="AG8" s="24" t="s">
        <v>59</v>
      </c>
      <c r="AH8" s="942"/>
      <c r="AI8" s="944"/>
      <c r="AJ8" s="907"/>
      <c r="AK8" s="944"/>
      <c r="AL8" s="907"/>
      <c r="AM8" s="944"/>
      <c r="AN8" s="948"/>
      <c r="AO8" s="924"/>
    </row>
    <row r="9" spans="1:41" ht="24.75" customHeight="1" x14ac:dyDescent="0.2">
      <c r="A9" s="911"/>
      <c r="B9" s="927"/>
      <c r="C9" s="868"/>
      <c r="D9" s="917"/>
      <c r="E9" s="946"/>
      <c r="F9" s="905"/>
      <c r="G9" s="907"/>
      <c r="H9" s="907"/>
      <c r="I9" s="914"/>
      <c r="J9" s="954"/>
      <c r="K9" s="914"/>
      <c r="L9" s="972"/>
      <c r="M9" s="960"/>
      <c r="N9" s="958"/>
      <c r="O9" s="961"/>
      <c r="P9" s="962"/>
      <c r="Q9" s="909"/>
      <c r="R9" s="978"/>
      <c r="S9" s="900"/>
      <c r="T9" s="900"/>
      <c r="U9" s="900"/>
      <c r="V9" s="903"/>
      <c r="W9" s="887"/>
      <c r="X9" s="889"/>
      <c r="Y9" s="967"/>
      <c r="Z9" s="961"/>
      <c r="AA9" s="28" t="s">
        <v>255</v>
      </c>
      <c r="AB9" s="34"/>
      <c r="AC9" s="907"/>
      <c r="AD9" s="34"/>
      <c r="AE9" s="907"/>
      <c r="AF9" s="24"/>
      <c r="AG9" s="24"/>
      <c r="AH9" s="942"/>
      <c r="AI9" s="944"/>
      <c r="AJ9" s="907"/>
      <c r="AK9" s="944"/>
      <c r="AL9" s="907"/>
      <c r="AM9" s="944"/>
      <c r="AN9" s="948"/>
      <c r="AO9" s="924"/>
    </row>
    <row r="10" spans="1:41" ht="23.1" customHeight="1" thickBot="1" x14ac:dyDescent="0.25">
      <c r="A10" s="912"/>
      <c r="B10" s="928"/>
      <c r="C10" s="35" t="s">
        <v>48</v>
      </c>
      <c r="D10" s="35" t="s">
        <v>48</v>
      </c>
      <c r="E10" s="37" t="s">
        <v>48</v>
      </c>
      <c r="F10" s="38" t="s">
        <v>48</v>
      </c>
      <c r="G10" s="39" t="s">
        <v>256</v>
      </c>
      <c r="H10" s="40" t="s">
        <v>256</v>
      </c>
      <c r="I10" s="41" t="s">
        <v>48</v>
      </c>
      <c r="J10" s="38" t="s">
        <v>48</v>
      </c>
      <c r="K10" s="40" t="s">
        <v>48</v>
      </c>
      <c r="L10" s="41" t="s">
        <v>48</v>
      </c>
      <c r="M10" s="38" t="s">
        <v>48</v>
      </c>
      <c r="N10" s="38" t="s">
        <v>48</v>
      </c>
      <c r="O10" s="38" t="s">
        <v>48</v>
      </c>
      <c r="P10" s="40" t="s">
        <v>339</v>
      </c>
      <c r="Q10" s="36" t="s">
        <v>340</v>
      </c>
      <c r="R10" s="35" t="s">
        <v>48</v>
      </c>
      <c r="S10" s="35" t="s">
        <v>48</v>
      </c>
      <c r="T10" s="35" t="s">
        <v>48</v>
      </c>
      <c r="U10" s="35" t="s">
        <v>48</v>
      </c>
      <c r="V10" s="35" t="s">
        <v>48</v>
      </c>
      <c r="W10" s="35" t="s">
        <v>48</v>
      </c>
      <c r="X10" s="35" t="s">
        <v>48</v>
      </c>
      <c r="Y10" s="292" t="s">
        <v>48</v>
      </c>
      <c r="Z10" s="38" t="s">
        <v>48</v>
      </c>
      <c r="AA10" s="38" t="s">
        <v>48</v>
      </c>
      <c r="AB10" s="38" t="s">
        <v>48</v>
      </c>
      <c r="AC10" s="38" t="s">
        <v>86</v>
      </c>
      <c r="AD10" s="35" t="s">
        <v>48</v>
      </c>
      <c r="AE10" s="41" t="s">
        <v>86</v>
      </c>
      <c r="AF10" s="38" t="s">
        <v>48</v>
      </c>
      <c r="AG10" s="38" t="s">
        <v>48</v>
      </c>
      <c r="AH10" s="39" t="s">
        <v>48</v>
      </c>
      <c r="AI10" s="40" t="s">
        <v>48</v>
      </c>
      <c r="AJ10" s="41" t="s">
        <v>86</v>
      </c>
      <c r="AK10" s="38" t="s">
        <v>48</v>
      </c>
      <c r="AL10" s="38" t="s">
        <v>86</v>
      </c>
      <c r="AM10" s="38" t="s">
        <v>48</v>
      </c>
      <c r="AN10" s="92" t="s">
        <v>86</v>
      </c>
      <c r="AO10" s="925"/>
    </row>
    <row r="11" spans="1:41" ht="24.75" customHeight="1" thickBot="1" x14ac:dyDescent="0.25">
      <c r="A11" s="920" t="s">
        <v>196</v>
      </c>
      <c r="B11" s="921"/>
      <c r="C11" s="238">
        <v>1585</v>
      </c>
      <c r="D11" s="146">
        <v>579</v>
      </c>
      <c r="E11" s="146">
        <v>778</v>
      </c>
      <c r="F11" s="146">
        <v>369</v>
      </c>
      <c r="G11" s="146">
        <v>340</v>
      </c>
      <c r="H11" s="146">
        <v>919</v>
      </c>
      <c r="I11" s="146">
        <v>679</v>
      </c>
      <c r="J11" s="146">
        <v>1063</v>
      </c>
      <c r="K11" s="146">
        <v>723.3</v>
      </c>
      <c r="L11" s="146">
        <v>93</v>
      </c>
      <c r="M11" s="146">
        <v>93</v>
      </c>
      <c r="N11" s="146">
        <v>762.1</v>
      </c>
      <c r="O11" s="146">
        <v>275</v>
      </c>
      <c r="P11" s="146">
        <v>590</v>
      </c>
      <c r="Q11" s="146">
        <v>119</v>
      </c>
      <c r="R11" s="146">
        <v>545</v>
      </c>
      <c r="S11" s="146">
        <v>176.4</v>
      </c>
      <c r="T11" s="146">
        <v>555</v>
      </c>
      <c r="U11" s="146">
        <v>79</v>
      </c>
      <c r="V11" s="146">
        <v>50</v>
      </c>
      <c r="W11" s="146">
        <v>78</v>
      </c>
      <c r="X11" s="146">
        <v>78</v>
      </c>
      <c r="Y11" s="147">
        <v>548</v>
      </c>
      <c r="Z11" s="146">
        <v>26</v>
      </c>
      <c r="AA11" s="146">
        <v>993</v>
      </c>
      <c r="AB11" s="146">
        <v>828</v>
      </c>
      <c r="AC11" s="146">
        <v>65</v>
      </c>
      <c r="AD11" s="146">
        <v>165</v>
      </c>
      <c r="AE11" s="146">
        <v>17</v>
      </c>
      <c r="AF11" s="146">
        <v>400</v>
      </c>
      <c r="AG11" s="146">
        <v>794</v>
      </c>
      <c r="AH11" s="146">
        <v>391</v>
      </c>
      <c r="AI11" s="146">
        <v>940</v>
      </c>
      <c r="AJ11" s="146">
        <v>50</v>
      </c>
      <c r="AK11" s="146">
        <v>580</v>
      </c>
      <c r="AL11" s="146">
        <v>14</v>
      </c>
      <c r="AM11" s="146">
        <v>724</v>
      </c>
      <c r="AN11" s="148">
        <v>22</v>
      </c>
      <c r="AO11" s="210"/>
    </row>
    <row r="12" spans="1:41" ht="24.75" customHeight="1" x14ac:dyDescent="0.2">
      <c r="A12" s="862" t="s">
        <v>197</v>
      </c>
      <c r="B12" s="922"/>
      <c r="C12" s="149">
        <f>SUM(C15:C17)</f>
        <v>737</v>
      </c>
      <c r="D12" s="149">
        <f>+D15+D16+D17</f>
        <v>92</v>
      </c>
      <c r="E12" s="149">
        <f t="shared" ref="E12:AN12" si="0">+E15+E16+E17</f>
        <v>181</v>
      </c>
      <c r="F12" s="149">
        <f t="shared" si="0"/>
        <v>83</v>
      </c>
      <c r="G12" s="149">
        <f t="shared" si="0"/>
        <v>164</v>
      </c>
      <c r="H12" s="149">
        <f t="shared" si="0"/>
        <v>377</v>
      </c>
      <c r="I12" s="149">
        <f t="shared" si="0"/>
        <v>113</v>
      </c>
      <c r="J12" s="149">
        <f t="shared" si="0"/>
        <v>498</v>
      </c>
      <c r="K12" s="149">
        <f t="shared" si="0"/>
        <v>215.3</v>
      </c>
      <c r="L12" s="149">
        <f t="shared" si="0"/>
        <v>46</v>
      </c>
      <c r="M12" s="149">
        <f t="shared" si="0"/>
        <v>46</v>
      </c>
      <c r="N12" s="149">
        <f t="shared" si="0"/>
        <v>242.1</v>
      </c>
      <c r="O12" s="149">
        <f t="shared" si="0"/>
        <v>90</v>
      </c>
      <c r="P12" s="149">
        <f t="shared" si="0"/>
        <v>128</v>
      </c>
      <c r="Q12" s="149">
        <f t="shared" ref="Q12" si="1">+Q15+Q16+Q17</f>
        <v>84</v>
      </c>
      <c r="R12" s="149">
        <f t="shared" si="0"/>
        <v>224</v>
      </c>
      <c r="S12" s="149">
        <f t="shared" si="0"/>
        <v>79.400000000000006</v>
      </c>
      <c r="T12" s="149">
        <f t="shared" si="0"/>
        <v>174</v>
      </c>
      <c r="U12" s="149">
        <f t="shared" si="0"/>
        <v>52</v>
      </c>
      <c r="V12" s="149">
        <f t="shared" si="0"/>
        <v>50</v>
      </c>
      <c r="W12" s="149">
        <f t="shared" ref="W12:X12" si="2">+W15+W16+W17</f>
        <v>12</v>
      </c>
      <c r="X12" s="149">
        <f t="shared" si="2"/>
        <v>12</v>
      </c>
      <c r="Y12" s="150">
        <f t="shared" si="0"/>
        <v>323</v>
      </c>
      <c r="Z12" s="149">
        <f t="shared" si="0"/>
        <v>26</v>
      </c>
      <c r="AA12" s="149">
        <f t="shared" si="0"/>
        <v>388</v>
      </c>
      <c r="AB12" s="149">
        <f t="shared" si="0"/>
        <v>307</v>
      </c>
      <c r="AC12" s="149">
        <f t="shared" si="0"/>
        <v>30</v>
      </c>
      <c r="AD12" s="149">
        <f t="shared" si="0"/>
        <v>81</v>
      </c>
      <c r="AE12" s="149">
        <f t="shared" si="0"/>
        <v>7</v>
      </c>
      <c r="AF12" s="149">
        <f t="shared" si="0"/>
        <v>335</v>
      </c>
      <c r="AG12" s="149">
        <f t="shared" si="0"/>
        <v>275</v>
      </c>
      <c r="AH12" s="149">
        <f t="shared" si="0"/>
        <v>127</v>
      </c>
      <c r="AI12" s="149">
        <f t="shared" si="0"/>
        <v>394</v>
      </c>
      <c r="AJ12" s="149">
        <f t="shared" si="0"/>
        <v>30</v>
      </c>
      <c r="AK12" s="149">
        <f t="shared" si="0"/>
        <v>217</v>
      </c>
      <c r="AL12" s="149">
        <f t="shared" si="0"/>
        <v>7</v>
      </c>
      <c r="AM12" s="149">
        <f t="shared" si="0"/>
        <v>237</v>
      </c>
      <c r="AN12" s="151">
        <f t="shared" si="0"/>
        <v>11</v>
      </c>
      <c r="AO12" s="211"/>
    </row>
    <row r="13" spans="1:41" ht="24.75" customHeight="1" x14ac:dyDescent="0.2">
      <c r="A13" s="864" t="s">
        <v>198</v>
      </c>
      <c r="B13" s="918"/>
      <c r="C13" s="152">
        <f>SUM(C18:C19)</f>
        <v>485</v>
      </c>
      <c r="D13" s="152">
        <f t="shared" ref="D13:AN13" si="3">+D18+D19</f>
        <v>217</v>
      </c>
      <c r="E13" s="152">
        <f t="shared" si="3"/>
        <v>364</v>
      </c>
      <c r="F13" s="152">
        <f t="shared" si="3"/>
        <v>194</v>
      </c>
      <c r="G13" s="152">
        <f t="shared" si="3"/>
        <v>112</v>
      </c>
      <c r="H13" s="152">
        <f t="shared" si="3"/>
        <v>273</v>
      </c>
      <c r="I13" s="152">
        <f t="shared" si="3"/>
        <v>256</v>
      </c>
      <c r="J13" s="152">
        <f t="shared" si="3"/>
        <v>253</v>
      </c>
      <c r="K13" s="152">
        <f t="shared" si="3"/>
        <v>203</v>
      </c>
      <c r="L13" s="152">
        <f t="shared" si="3"/>
        <v>27</v>
      </c>
      <c r="M13" s="152">
        <f t="shared" si="3"/>
        <v>27</v>
      </c>
      <c r="N13" s="152">
        <f t="shared" si="3"/>
        <v>261</v>
      </c>
      <c r="O13" s="152">
        <f t="shared" si="3"/>
        <v>71</v>
      </c>
      <c r="P13" s="152">
        <f t="shared" si="3"/>
        <v>223</v>
      </c>
      <c r="Q13" s="152">
        <f t="shared" ref="Q13" si="4">+Q18+Q19</f>
        <v>35</v>
      </c>
      <c r="R13" s="152">
        <f t="shared" si="3"/>
        <v>34</v>
      </c>
      <c r="S13" s="152">
        <f t="shared" si="3"/>
        <v>32</v>
      </c>
      <c r="T13" s="152">
        <f t="shared" si="3"/>
        <v>186</v>
      </c>
      <c r="U13" s="152">
        <f t="shared" si="3"/>
        <v>10</v>
      </c>
      <c r="V13" s="152">
        <f t="shared" si="3"/>
        <v>0</v>
      </c>
      <c r="W13" s="152">
        <f t="shared" ref="W13:X13" si="5">+W18+W19</f>
        <v>66</v>
      </c>
      <c r="X13" s="152">
        <f t="shared" si="5"/>
        <v>66</v>
      </c>
      <c r="Y13" s="152">
        <f t="shared" si="3"/>
        <v>167</v>
      </c>
      <c r="Z13" s="152">
        <f t="shared" si="3"/>
        <v>0</v>
      </c>
      <c r="AA13" s="152">
        <f t="shared" si="3"/>
        <v>300</v>
      </c>
      <c r="AB13" s="152">
        <f t="shared" si="3"/>
        <v>300</v>
      </c>
      <c r="AC13" s="152">
        <f t="shared" si="3"/>
        <v>23</v>
      </c>
      <c r="AD13" s="152">
        <f t="shared" si="3"/>
        <v>0</v>
      </c>
      <c r="AE13" s="152">
        <f t="shared" si="3"/>
        <v>0</v>
      </c>
      <c r="AF13" s="152">
        <f t="shared" si="3"/>
        <v>2</v>
      </c>
      <c r="AG13" s="152">
        <f t="shared" si="3"/>
        <v>268</v>
      </c>
      <c r="AH13" s="152">
        <f t="shared" si="3"/>
        <v>215</v>
      </c>
      <c r="AI13" s="152">
        <f t="shared" si="3"/>
        <v>276</v>
      </c>
      <c r="AJ13" s="152">
        <f t="shared" si="3"/>
        <v>7</v>
      </c>
      <c r="AK13" s="152">
        <f t="shared" si="3"/>
        <v>253</v>
      </c>
      <c r="AL13" s="152">
        <f t="shared" si="3"/>
        <v>3</v>
      </c>
      <c r="AM13" s="152">
        <f t="shared" si="3"/>
        <v>263</v>
      </c>
      <c r="AN13" s="153">
        <f t="shared" si="3"/>
        <v>4</v>
      </c>
      <c r="AO13" s="212"/>
    </row>
    <row r="14" spans="1:41" ht="24.75" customHeight="1" thickBot="1" x14ac:dyDescent="0.25">
      <c r="A14" s="878" t="s">
        <v>199</v>
      </c>
      <c r="B14" s="919"/>
      <c r="C14" s="154" t="s">
        <v>418</v>
      </c>
      <c r="D14" s="154" t="s">
        <v>418</v>
      </c>
      <c r="E14" s="154" t="s">
        <v>418</v>
      </c>
      <c r="F14" s="154" t="s">
        <v>418</v>
      </c>
      <c r="G14" s="154" t="s">
        <v>418</v>
      </c>
      <c r="H14" s="154" t="s">
        <v>418</v>
      </c>
      <c r="I14" s="154" t="s">
        <v>418</v>
      </c>
      <c r="J14" s="154" t="s">
        <v>418</v>
      </c>
      <c r="K14" s="154" t="s">
        <v>418</v>
      </c>
      <c r="L14" s="154" t="s">
        <v>418</v>
      </c>
      <c r="M14" s="154" t="s">
        <v>418</v>
      </c>
      <c r="N14" s="154" t="s">
        <v>418</v>
      </c>
      <c r="O14" s="154" t="s">
        <v>418</v>
      </c>
      <c r="P14" s="154" t="s">
        <v>418</v>
      </c>
      <c r="Q14" s="154" t="s">
        <v>418</v>
      </c>
      <c r="R14" s="154" t="s">
        <v>418</v>
      </c>
      <c r="S14" s="154" t="s">
        <v>418</v>
      </c>
      <c r="T14" s="154" t="s">
        <v>418</v>
      </c>
      <c r="U14" s="154" t="s">
        <v>418</v>
      </c>
      <c r="V14" s="154" t="s">
        <v>418</v>
      </c>
      <c r="W14" s="154" t="s">
        <v>418</v>
      </c>
      <c r="X14" s="154" t="s">
        <v>418</v>
      </c>
      <c r="Y14" s="154" t="s">
        <v>418</v>
      </c>
      <c r="Z14" s="154" t="s">
        <v>418</v>
      </c>
      <c r="AA14" s="154" t="s">
        <v>418</v>
      </c>
      <c r="AB14" s="154" t="s">
        <v>418</v>
      </c>
      <c r="AC14" s="154" t="s">
        <v>418</v>
      </c>
      <c r="AD14" s="154" t="s">
        <v>418</v>
      </c>
      <c r="AE14" s="154" t="s">
        <v>418</v>
      </c>
      <c r="AF14" s="154" t="s">
        <v>418</v>
      </c>
      <c r="AG14" s="154" t="s">
        <v>418</v>
      </c>
      <c r="AH14" s="154" t="s">
        <v>418</v>
      </c>
      <c r="AI14" s="154" t="s">
        <v>418</v>
      </c>
      <c r="AJ14" s="154" t="s">
        <v>418</v>
      </c>
      <c r="AK14" s="154" t="s">
        <v>418</v>
      </c>
      <c r="AL14" s="154" t="s">
        <v>418</v>
      </c>
      <c r="AM14" s="154" t="s">
        <v>418</v>
      </c>
      <c r="AN14" s="155" t="s">
        <v>418</v>
      </c>
      <c r="AO14" s="213"/>
    </row>
    <row r="15" spans="1:41" ht="24.75" customHeight="1" x14ac:dyDescent="0.2">
      <c r="A15" s="880" t="s">
        <v>200</v>
      </c>
      <c r="B15" s="133" t="s">
        <v>201</v>
      </c>
      <c r="C15" s="144">
        <f>+C24+C28+C32</f>
        <v>265</v>
      </c>
      <c r="D15" s="144">
        <f t="shared" ref="D15:AN15" si="6">+D24+D28+D32</f>
        <v>12</v>
      </c>
      <c r="E15" s="144">
        <f t="shared" si="6"/>
        <v>38</v>
      </c>
      <c r="F15" s="144">
        <f t="shared" si="6"/>
        <v>29</v>
      </c>
      <c r="G15" s="144">
        <f t="shared" si="6"/>
        <v>93</v>
      </c>
      <c r="H15" s="144">
        <f t="shared" si="6"/>
        <v>97</v>
      </c>
      <c r="I15" s="144">
        <f t="shared" si="6"/>
        <v>35</v>
      </c>
      <c r="J15" s="144">
        <f t="shared" si="6"/>
        <v>134</v>
      </c>
      <c r="K15" s="144">
        <f t="shared" si="6"/>
        <v>111</v>
      </c>
      <c r="L15" s="144">
        <f t="shared" si="6"/>
        <v>26</v>
      </c>
      <c r="M15" s="144">
        <f t="shared" si="6"/>
        <v>26</v>
      </c>
      <c r="N15" s="144">
        <f t="shared" si="6"/>
        <v>70.099999999999994</v>
      </c>
      <c r="O15" s="144">
        <f t="shared" si="6"/>
        <v>24</v>
      </c>
      <c r="P15" s="144">
        <f t="shared" si="6"/>
        <v>46</v>
      </c>
      <c r="Q15" s="144">
        <f t="shared" ref="Q15" si="7">+Q24+Q28+Q32</f>
        <v>37</v>
      </c>
      <c r="R15" s="144">
        <f t="shared" si="6"/>
        <v>62</v>
      </c>
      <c r="S15" s="144">
        <f t="shared" si="6"/>
        <v>47</v>
      </c>
      <c r="T15" s="144">
        <f t="shared" si="6"/>
        <v>20</v>
      </c>
      <c r="U15" s="144">
        <f t="shared" si="6"/>
        <v>4</v>
      </c>
      <c r="V15" s="144">
        <f t="shared" si="6"/>
        <v>0</v>
      </c>
      <c r="W15" s="144">
        <f t="shared" ref="W15:X15" si="8">+W24+W28+W32</f>
        <v>0</v>
      </c>
      <c r="X15" s="144">
        <f t="shared" si="8"/>
        <v>0</v>
      </c>
      <c r="Y15" s="144">
        <f t="shared" si="6"/>
        <v>136</v>
      </c>
      <c r="Z15" s="144">
        <f t="shared" si="6"/>
        <v>0</v>
      </c>
      <c r="AA15" s="144">
        <f t="shared" si="6"/>
        <v>129</v>
      </c>
      <c r="AB15" s="144">
        <f t="shared" si="6"/>
        <v>48</v>
      </c>
      <c r="AC15" s="144">
        <f t="shared" si="6"/>
        <v>8</v>
      </c>
      <c r="AD15" s="144">
        <f t="shared" si="6"/>
        <v>81</v>
      </c>
      <c r="AE15" s="144">
        <f t="shared" si="6"/>
        <v>7</v>
      </c>
      <c r="AF15" s="144">
        <f t="shared" si="6"/>
        <v>108</v>
      </c>
      <c r="AG15" s="144">
        <f t="shared" si="6"/>
        <v>70</v>
      </c>
      <c r="AH15" s="144">
        <f t="shared" si="6"/>
        <v>87</v>
      </c>
      <c r="AI15" s="144">
        <f t="shared" si="6"/>
        <v>128</v>
      </c>
      <c r="AJ15" s="144">
        <f t="shared" si="6"/>
        <v>14</v>
      </c>
      <c r="AK15" s="144">
        <f t="shared" si="6"/>
        <v>46</v>
      </c>
      <c r="AL15" s="144">
        <f t="shared" si="6"/>
        <v>2</v>
      </c>
      <c r="AM15" s="144">
        <f t="shared" si="6"/>
        <v>51</v>
      </c>
      <c r="AN15" s="145">
        <f t="shared" si="6"/>
        <v>3</v>
      </c>
      <c r="AO15" s="237"/>
    </row>
    <row r="16" spans="1:41" ht="24.75" customHeight="1" x14ac:dyDescent="0.2">
      <c r="A16" s="881"/>
      <c r="B16" s="134" t="s">
        <v>202</v>
      </c>
      <c r="C16" s="171">
        <f>+C34+C38+C47</f>
        <v>268</v>
      </c>
      <c r="D16" s="171">
        <f t="shared" ref="D16:AN16" si="9">+D34+D38+D47</f>
        <v>30</v>
      </c>
      <c r="E16" s="171">
        <f t="shared" si="9"/>
        <v>121</v>
      </c>
      <c r="F16" s="171">
        <f t="shared" si="9"/>
        <v>44</v>
      </c>
      <c r="G16" s="171">
        <f t="shared" si="9"/>
        <v>64</v>
      </c>
      <c r="H16" s="171">
        <f t="shared" si="9"/>
        <v>83</v>
      </c>
      <c r="I16" s="171">
        <f t="shared" si="9"/>
        <v>78</v>
      </c>
      <c r="J16" s="171">
        <f t="shared" si="9"/>
        <v>162</v>
      </c>
      <c r="K16" s="171">
        <f t="shared" si="9"/>
        <v>72.300000000000011</v>
      </c>
      <c r="L16" s="171">
        <f t="shared" si="9"/>
        <v>20</v>
      </c>
      <c r="M16" s="171">
        <f t="shared" si="9"/>
        <v>20</v>
      </c>
      <c r="N16" s="171">
        <f t="shared" si="9"/>
        <v>162</v>
      </c>
      <c r="O16" s="171">
        <f t="shared" si="9"/>
        <v>36</v>
      </c>
      <c r="P16" s="171">
        <f t="shared" si="9"/>
        <v>52</v>
      </c>
      <c r="Q16" s="171">
        <f t="shared" ref="Q16" si="10">+Q34+Q38+Q47</f>
        <v>27</v>
      </c>
      <c r="R16" s="171">
        <f t="shared" si="9"/>
        <v>56</v>
      </c>
      <c r="S16" s="171">
        <f t="shared" si="9"/>
        <v>32.4</v>
      </c>
      <c r="T16" s="171">
        <f t="shared" si="9"/>
        <v>48</v>
      </c>
      <c r="U16" s="171">
        <f t="shared" si="9"/>
        <v>48</v>
      </c>
      <c r="V16" s="171">
        <f t="shared" si="9"/>
        <v>50</v>
      </c>
      <c r="W16" s="171">
        <f t="shared" ref="W16:X16" si="11">+W34+W38+W47</f>
        <v>2</v>
      </c>
      <c r="X16" s="171">
        <f t="shared" si="11"/>
        <v>2</v>
      </c>
      <c r="Y16" s="171">
        <f t="shared" si="9"/>
        <v>145</v>
      </c>
      <c r="Z16" s="171">
        <f t="shared" si="9"/>
        <v>26</v>
      </c>
      <c r="AA16" s="171">
        <f t="shared" si="9"/>
        <v>97</v>
      </c>
      <c r="AB16" s="171">
        <f t="shared" si="9"/>
        <v>97</v>
      </c>
      <c r="AC16" s="171">
        <f t="shared" si="9"/>
        <v>19</v>
      </c>
      <c r="AD16" s="171">
        <f t="shared" si="9"/>
        <v>0</v>
      </c>
      <c r="AE16" s="171">
        <f t="shared" si="9"/>
        <v>0</v>
      </c>
      <c r="AF16" s="171">
        <f t="shared" si="9"/>
        <v>155</v>
      </c>
      <c r="AG16" s="171">
        <f t="shared" si="9"/>
        <v>73</v>
      </c>
      <c r="AH16" s="171">
        <f t="shared" si="9"/>
        <v>40</v>
      </c>
      <c r="AI16" s="171">
        <f t="shared" si="9"/>
        <v>62</v>
      </c>
      <c r="AJ16" s="171">
        <f t="shared" si="9"/>
        <v>6</v>
      </c>
      <c r="AK16" s="171">
        <f t="shared" si="9"/>
        <v>62</v>
      </c>
      <c r="AL16" s="171">
        <f t="shared" si="9"/>
        <v>2</v>
      </c>
      <c r="AM16" s="171">
        <f t="shared" si="9"/>
        <v>62</v>
      </c>
      <c r="AN16" s="172">
        <f t="shared" si="9"/>
        <v>2</v>
      </c>
      <c r="AO16" s="212"/>
    </row>
    <row r="17" spans="1:41" ht="24.75" customHeight="1" x14ac:dyDescent="0.2">
      <c r="A17" s="881"/>
      <c r="B17" s="134" t="s">
        <v>203</v>
      </c>
      <c r="C17" s="171">
        <f>+C57</f>
        <v>204</v>
      </c>
      <c r="D17" s="171">
        <f t="shared" ref="D17:AN17" si="12">+D57</f>
        <v>50</v>
      </c>
      <c r="E17" s="171">
        <f t="shared" si="12"/>
        <v>22</v>
      </c>
      <c r="F17" s="171">
        <f t="shared" si="12"/>
        <v>10</v>
      </c>
      <c r="G17" s="171">
        <f t="shared" si="12"/>
        <v>7</v>
      </c>
      <c r="H17" s="171">
        <f t="shared" si="12"/>
        <v>197</v>
      </c>
      <c r="I17" s="171">
        <f t="shared" si="12"/>
        <v>0</v>
      </c>
      <c r="J17" s="171">
        <f t="shared" si="12"/>
        <v>202</v>
      </c>
      <c r="K17" s="171">
        <f t="shared" si="12"/>
        <v>32</v>
      </c>
      <c r="L17" s="171">
        <f t="shared" si="12"/>
        <v>0</v>
      </c>
      <c r="M17" s="171">
        <f t="shared" si="12"/>
        <v>0</v>
      </c>
      <c r="N17" s="171">
        <f t="shared" si="12"/>
        <v>10</v>
      </c>
      <c r="O17" s="171">
        <f t="shared" si="12"/>
        <v>30</v>
      </c>
      <c r="P17" s="171">
        <f t="shared" si="12"/>
        <v>30</v>
      </c>
      <c r="Q17" s="171">
        <f t="shared" ref="Q17" si="13">+Q57</f>
        <v>20</v>
      </c>
      <c r="R17" s="171">
        <f t="shared" si="12"/>
        <v>106</v>
      </c>
      <c r="S17" s="171">
        <f t="shared" si="12"/>
        <v>0</v>
      </c>
      <c r="T17" s="171">
        <f t="shared" si="12"/>
        <v>106</v>
      </c>
      <c r="U17" s="171">
        <f t="shared" si="12"/>
        <v>0</v>
      </c>
      <c r="V17" s="171">
        <f t="shared" si="12"/>
        <v>0</v>
      </c>
      <c r="W17" s="171">
        <f t="shared" ref="W17:X17" si="14">+W57</f>
        <v>10</v>
      </c>
      <c r="X17" s="171">
        <f t="shared" si="14"/>
        <v>10</v>
      </c>
      <c r="Y17" s="171">
        <f t="shared" si="12"/>
        <v>42</v>
      </c>
      <c r="Z17" s="171">
        <f t="shared" si="12"/>
        <v>0</v>
      </c>
      <c r="AA17" s="171">
        <f t="shared" si="12"/>
        <v>162</v>
      </c>
      <c r="AB17" s="171">
        <f t="shared" si="12"/>
        <v>162</v>
      </c>
      <c r="AC17" s="171">
        <f t="shared" si="12"/>
        <v>3</v>
      </c>
      <c r="AD17" s="171">
        <f t="shared" si="12"/>
        <v>0</v>
      </c>
      <c r="AE17" s="171">
        <f t="shared" si="12"/>
        <v>0</v>
      </c>
      <c r="AF17" s="171">
        <f t="shared" si="12"/>
        <v>72</v>
      </c>
      <c r="AG17" s="171">
        <f t="shared" si="12"/>
        <v>132</v>
      </c>
      <c r="AH17" s="171">
        <f t="shared" si="12"/>
        <v>0</v>
      </c>
      <c r="AI17" s="171">
        <f t="shared" si="12"/>
        <v>204</v>
      </c>
      <c r="AJ17" s="171">
        <f t="shared" si="12"/>
        <v>10</v>
      </c>
      <c r="AK17" s="171">
        <f t="shared" si="12"/>
        <v>109</v>
      </c>
      <c r="AL17" s="171">
        <f t="shared" si="12"/>
        <v>3</v>
      </c>
      <c r="AM17" s="171">
        <f t="shared" si="12"/>
        <v>124</v>
      </c>
      <c r="AN17" s="183">
        <f t="shared" si="12"/>
        <v>6</v>
      </c>
      <c r="AO17" s="212"/>
    </row>
    <row r="18" spans="1:41" s="7" customFormat="1" ht="24.75" customHeight="1" x14ac:dyDescent="0.2">
      <c r="A18" s="881"/>
      <c r="B18" s="230" t="s">
        <v>204</v>
      </c>
      <c r="C18" s="171">
        <f>+C61+C65+C73</f>
        <v>442</v>
      </c>
      <c r="D18" s="171">
        <f t="shared" ref="D18:AN18" si="15">+D61+D65+D73</f>
        <v>217</v>
      </c>
      <c r="E18" s="171">
        <f t="shared" si="15"/>
        <v>364</v>
      </c>
      <c r="F18" s="171">
        <f t="shared" si="15"/>
        <v>194</v>
      </c>
      <c r="G18" s="171">
        <f t="shared" si="15"/>
        <v>76</v>
      </c>
      <c r="H18" s="171">
        <f t="shared" si="15"/>
        <v>266</v>
      </c>
      <c r="I18" s="171">
        <f t="shared" si="15"/>
        <v>250</v>
      </c>
      <c r="J18" s="171">
        <f t="shared" si="15"/>
        <v>247</v>
      </c>
      <c r="K18" s="171">
        <f t="shared" si="15"/>
        <v>197</v>
      </c>
      <c r="L18" s="171">
        <f t="shared" si="15"/>
        <v>21</v>
      </c>
      <c r="M18" s="171">
        <f t="shared" si="15"/>
        <v>21</v>
      </c>
      <c r="N18" s="171">
        <f t="shared" si="15"/>
        <v>255</v>
      </c>
      <c r="O18" s="171">
        <f t="shared" si="15"/>
        <v>65</v>
      </c>
      <c r="P18" s="171">
        <f t="shared" si="15"/>
        <v>217</v>
      </c>
      <c r="Q18" s="171">
        <f t="shared" ref="Q18" si="16">+Q61+Q65+Q73</f>
        <v>35</v>
      </c>
      <c r="R18" s="171">
        <f t="shared" si="15"/>
        <v>28</v>
      </c>
      <c r="S18" s="171">
        <f t="shared" si="15"/>
        <v>32</v>
      </c>
      <c r="T18" s="171">
        <f t="shared" si="15"/>
        <v>180</v>
      </c>
      <c r="U18" s="171">
        <f t="shared" si="15"/>
        <v>10</v>
      </c>
      <c r="V18" s="171">
        <f t="shared" si="15"/>
        <v>0</v>
      </c>
      <c r="W18" s="171">
        <f t="shared" ref="W18:X18" si="17">+W61+W65+W73</f>
        <v>66</v>
      </c>
      <c r="X18" s="171">
        <f t="shared" si="17"/>
        <v>66</v>
      </c>
      <c r="Y18" s="171">
        <f t="shared" si="15"/>
        <v>135</v>
      </c>
      <c r="Z18" s="171">
        <f t="shared" si="15"/>
        <v>0</v>
      </c>
      <c r="AA18" s="171">
        <f t="shared" si="15"/>
        <v>289</v>
      </c>
      <c r="AB18" s="171">
        <f t="shared" si="15"/>
        <v>289</v>
      </c>
      <c r="AC18" s="171">
        <f t="shared" si="15"/>
        <v>21</v>
      </c>
      <c r="AD18" s="171">
        <f t="shared" si="15"/>
        <v>0</v>
      </c>
      <c r="AE18" s="171">
        <f t="shared" si="15"/>
        <v>0</v>
      </c>
      <c r="AF18" s="171">
        <f t="shared" si="15"/>
        <v>2</v>
      </c>
      <c r="AG18" s="171">
        <f t="shared" si="15"/>
        <v>258</v>
      </c>
      <c r="AH18" s="171">
        <f t="shared" si="15"/>
        <v>182</v>
      </c>
      <c r="AI18" s="171">
        <f t="shared" si="15"/>
        <v>266</v>
      </c>
      <c r="AJ18" s="171">
        <f t="shared" si="15"/>
        <v>6</v>
      </c>
      <c r="AK18" s="171">
        <f t="shared" si="15"/>
        <v>253</v>
      </c>
      <c r="AL18" s="171">
        <f t="shared" si="15"/>
        <v>3</v>
      </c>
      <c r="AM18" s="171">
        <f t="shared" si="15"/>
        <v>253</v>
      </c>
      <c r="AN18" s="183">
        <f t="shared" si="15"/>
        <v>3</v>
      </c>
      <c r="AO18" s="231"/>
    </row>
    <row r="19" spans="1:41" ht="24.75" customHeight="1" x14ac:dyDescent="0.2">
      <c r="A19" s="881"/>
      <c r="B19" s="134" t="s">
        <v>30</v>
      </c>
      <c r="C19" s="152">
        <f>+C78</f>
        <v>43</v>
      </c>
      <c r="D19" s="152">
        <f t="shared" ref="D19:AL19" si="18">+D78</f>
        <v>0</v>
      </c>
      <c r="E19" s="152">
        <f t="shared" si="18"/>
        <v>0</v>
      </c>
      <c r="F19" s="152">
        <f t="shared" si="18"/>
        <v>0</v>
      </c>
      <c r="G19" s="152">
        <f t="shared" si="18"/>
        <v>36</v>
      </c>
      <c r="H19" s="152">
        <f t="shared" si="18"/>
        <v>7</v>
      </c>
      <c r="I19" s="152">
        <f t="shared" si="18"/>
        <v>6</v>
      </c>
      <c r="J19" s="152">
        <f t="shared" si="18"/>
        <v>6</v>
      </c>
      <c r="K19" s="152">
        <f t="shared" si="18"/>
        <v>6</v>
      </c>
      <c r="L19" s="152">
        <f t="shared" si="18"/>
        <v>6</v>
      </c>
      <c r="M19" s="152">
        <f t="shared" si="18"/>
        <v>6</v>
      </c>
      <c r="N19" s="152">
        <f t="shared" si="18"/>
        <v>6</v>
      </c>
      <c r="O19" s="152">
        <f t="shared" si="18"/>
        <v>6</v>
      </c>
      <c r="P19" s="152">
        <f t="shared" si="18"/>
        <v>6</v>
      </c>
      <c r="Q19" s="152">
        <f t="shared" ref="Q19" si="19">+Q78</f>
        <v>0</v>
      </c>
      <c r="R19" s="152">
        <f t="shared" si="18"/>
        <v>6</v>
      </c>
      <c r="S19" s="152">
        <f t="shared" si="18"/>
        <v>0</v>
      </c>
      <c r="T19" s="152">
        <f t="shared" si="18"/>
        <v>6</v>
      </c>
      <c r="U19" s="152">
        <f t="shared" si="18"/>
        <v>0</v>
      </c>
      <c r="V19" s="152">
        <f t="shared" si="18"/>
        <v>0</v>
      </c>
      <c r="W19" s="152">
        <f t="shared" ref="W19:X19" si="20">+W78</f>
        <v>0</v>
      </c>
      <c r="X19" s="152">
        <f t="shared" si="20"/>
        <v>0</v>
      </c>
      <c r="Y19" s="152">
        <f t="shared" si="18"/>
        <v>32</v>
      </c>
      <c r="Z19" s="152">
        <f t="shared" si="18"/>
        <v>0</v>
      </c>
      <c r="AA19" s="152">
        <f t="shared" si="18"/>
        <v>11</v>
      </c>
      <c r="AB19" s="152">
        <f t="shared" si="18"/>
        <v>11</v>
      </c>
      <c r="AC19" s="152">
        <f t="shared" si="18"/>
        <v>2</v>
      </c>
      <c r="AD19" s="152">
        <f t="shared" si="18"/>
        <v>0</v>
      </c>
      <c r="AE19" s="152">
        <f t="shared" si="18"/>
        <v>0</v>
      </c>
      <c r="AF19" s="152">
        <f t="shared" si="18"/>
        <v>0</v>
      </c>
      <c r="AG19" s="152">
        <f t="shared" si="18"/>
        <v>10</v>
      </c>
      <c r="AH19" s="152">
        <f t="shared" si="18"/>
        <v>33</v>
      </c>
      <c r="AI19" s="152">
        <f t="shared" si="18"/>
        <v>10</v>
      </c>
      <c r="AJ19" s="152">
        <f t="shared" si="18"/>
        <v>1</v>
      </c>
      <c r="AK19" s="152">
        <f t="shared" si="18"/>
        <v>0</v>
      </c>
      <c r="AL19" s="152">
        <f t="shared" si="18"/>
        <v>0</v>
      </c>
      <c r="AM19" s="152">
        <f>+AM78</f>
        <v>10</v>
      </c>
      <c r="AN19" s="153">
        <f>+AN78</f>
        <v>1</v>
      </c>
      <c r="AO19" s="212"/>
    </row>
    <row r="20" spans="1:41" ht="24.75" customHeight="1" x14ac:dyDescent="0.2">
      <c r="A20" s="881"/>
      <c r="B20" s="134" t="s">
        <v>205</v>
      </c>
      <c r="C20" s="708" t="s">
        <v>418</v>
      </c>
      <c r="D20" s="708" t="s">
        <v>418</v>
      </c>
      <c r="E20" s="708" t="s">
        <v>418</v>
      </c>
      <c r="F20" s="708" t="s">
        <v>418</v>
      </c>
      <c r="G20" s="708" t="s">
        <v>418</v>
      </c>
      <c r="H20" s="708" t="s">
        <v>418</v>
      </c>
      <c r="I20" s="708" t="s">
        <v>418</v>
      </c>
      <c r="J20" s="708" t="s">
        <v>418</v>
      </c>
      <c r="K20" s="708" t="s">
        <v>418</v>
      </c>
      <c r="L20" s="708" t="s">
        <v>418</v>
      </c>
      <c r="M20" s="708" t="s">
        <v>418</v>
      </c>
      <c r="N20" s="708" t="s">
        <v>418</v>
      </c>
      <c r="O20" s="708" t="s">
        <v>418</v>
      </c>
      <c r="P20" s="708" t="s">
        <v>418</v>
      </c>
      <c r="Q20" s="708" t="s">
        <v>418</v>
      </c>
      <c r="R20" s="708" t="s">
        <v>418</v>
      </c>
      <c r="S20" s="708" t="s">
        <v>418</v>
      </c>
      <c r="T20" s="708" t="s">
        <v>418</v>
      </c>
      <c r="U20" s="708" t="s">
        <v>418</v>
      </c>
      <c r="V20" s="708" t="s">
        <v>418</v>
      </c>
      <c r="W20" s="708" t="s">
        <v>418</v>
      </c>
      <c r="X20" s="708" t="s">
        <v>418</v>
      </c>
      <c r="Y20" s="708" t="s">
        <v>418</v>
      </c>
      <c r="Z20" s="708" t="s">
        <v>418</v>
      </c>
      <c r="AA20" s="708" t="s">
        <v>418</v>
      </c>
      <c r="AB20" s="708" t="s">
        <v>418</v>
      </c>
      <c r="AC20" s="708" t="s">
        <v>418</v>
      </c>
      <c r="AD20" s="708" t="s">
        <v>418</v>
      </c>
      <c r="AE20" s="708" t="s">
        <v>418</v>
      </c>
      <c r="AF20" s="708" t="s">
        <v>418</v>
      </c>
      <c r="AG20" s="708" t="s">
        <v>418</v>
      </c>
      <c r="AH20" s="708" t="s">
        <v>418</v>
      </c>
      <c r="AI20" s="708" t="s">
        <v>418</v>
      </c>
      <c r="AJ20" s="708" t="s">
        <v>418</v>
      </c>
      <c r="AK20" s="708" t="s">
        <v>418</v>
      </c>
      <c r="AL20" s="708" t="s">
        <v>418</v>
      </c>
      <c r="AM20" s="708" t="s">
        <v>418</v>
      </c>
      <c r="AN20" s="708" t="s">
        <v>418</v>
      </c>
      <c r="AO20" s="212"/>
    </row>
    <row r="21" spans="1:41" ht="24.75" customHeight="1" thickBot="1" x14ac:dyDescent="0.25">
      <c r="A21" s="882"/>
      <c r="B21" s="135" t="s">
        <v>195</v>
      </c>
      <c r="C21" s="154">
        <f>+C94</f>
        <v>46</v>
      </c>
      <c r="D21" s="154">
        <f>+D94</f>
        <v>20</v>
      </c>
      <c r="E21" s="154">
        <f t="shared" ref="E21:AL21" si="21">+E94</f>
        <v>20</v>
      </c>
      <c r="F21" s="154">
        <f t="shared" si="21"/>
        <v>20</v>
      </c>
      <c r="G21" s="154">
        <f t="shared" si="21"/>
        <v>26</v>
      </c>
      <c r="H21" s="154">
        <f t="shared" si="21"/>
        <v>20</v>
      </c>
      <c r="I21" s="154">
        <f t="shared" si="21"/>
        <v>20</v>
      </c>
      <c r="J21" s="154">
        <f t="shared" si="21"/>
        <v>20</v>
      </c>
      <c r="K21" s="154">
        <f t="shared" si="21"/>
        <v>20</v>
      </c>
      <c r="L21" s="154">
        <f t="shared" si="21"/>
        <v>20</v>
      </c>
      <c r="M21" s="154">
        <f t="shared" si="21"/>
        <v>20</v>
      </c>
      <c r="N21" s="154">
        <f t="shared" si="21"/>
        <v>20</v>
      </c>
      <c r="O21" s="154">
        <f t="shared" si="21"/>
        <v>0</v>
      </c>
      <c r="P21" s="154">
        <f t="shared" si="21"/>
        <v>0</v>
      </c>
      <c r="Q21" s="154">
        <f t="shared" ref="Q21" si="22">+Q94</f>
        <v>0</v>
      </c>
      <c r="R21" s="154">
        <f t="shared" si="21"/>
        <v>20</v>
      </c>
      <c r="S21" s="154">
        <f t="shared" si="21"/>
        <v>0</v>
      </c>
      <c r="T21" s="154">
        <f t="shared" si="21"/>
        <v>20</v>
      </c>
      <c r="U21" s="154">
        <f t="shared" si="21"/>
        <v>0</v>
      </c>
      <c r="V21" s="154">
        <f t="shared" si="21"/>
        <v>0</v>
      </c>
      <c r="W21" s="154">
        <f t="shared" ref="W21:X21" si="23">+W94</f>
        <v>0</v>
      </c>
      <c r="X21" s="154">
        <f t="shared" si="23"/>
        <v>0</v>
      </c>
      <c r="Y21" s="154">
        <f t="shared" si="21"/>
        <v>26</v>
      </c>
      <c r="Z21" s="154">
        <f t="shared" si="21"/>
        <v>0</v>
      </c>
      <c r="AA21" s="154">
        <f t="shared" si="21"/>
        <v>20</v>
      </c>
      <c r="AB21" s="154">
        <f t="shared" si="21"/>
        <v>20</v>
      </c>
      <c r="AC21" s="154">
        <f t="shared" si="21"/>
        <v>2</v>
      </c>
      <c r="AD21" s="154">
        <f t="shared" si="21"/>
        <v>0</v>
      </c>
      <c r="AE21" s="154">
        <f t="shared" si="21"/>
        <v>0</v>
      </c>
      <c r="AF21" s="154">
        <f t="shared" si="21"/>
        <v>0</v>
      </c>
      <c r="AG21" s="154">
        <f t="shared" si="21"/>
        <v>20</v>
      </c>
      <c r="AH21" s="154">
        <f t="shared" si="21"/>
        <v>26</v>
      </c>
      <c r="AI21" s="154">
        <f t="shared" si="21"/>
        <v>20</v>
      </c>
      <c r="AJ21" s="154">
        <f t="shared" si="21"/>
        <v>2</v>
      </c>
      <c r="AK21" s="154">
        <f t="shared" si="21"/>
        <v>0</v>
      </c>
      <c r="AL21" s="154">
        <f t="shared" si="21"/>
        <v>0</v>
      </c>
      <c r="AM21" s="154">
        <f>+AM94</f>
        <v>20</v>
      </c>
      <c r="AN21" s="155">
        <f>+AN94</f>
        <v>1</v>
      </c>
      <c r="AO21" s="213"/>
    </row>
    <row r="22" spans="1:41" s="7" customFormat="1" ht="24.75" customHeight="1" x14ac:dyDescent="0.2">
      <c r="A22" s="858" t="s">
        <v>144</v>
      </c>
      <c r="B22" s="83" t="s">
        <v>243</v>
      </c>
      <c r="C22" s="709">
        <v>70</v>
      </c>
      <c r="D22" s="710"/>
      <c r="E22" s="710">
        <v>9</v>
      </c>
      <c r="F22" s="710"/>
      <c r="G22" s="640">
        <v>40</v>
      </c>
      <c r="H22" s="640">
        <v>30</v>
      </c>
      <c r="I22" s="711">
        <v>21</v>
      </c>
      <c r="J22" s="640">
        <v>34</v>
      </c>
      <c r="K22" s="640">
        <v>21</v>
      </c>
      <c r="L22" s="640"/>
      <c r="M22" s="640"/>
      <c r="N22" s="640">
        <v>16.100000000000001</v>
      </c>
      <c r="O22" s="640">
        <v>9</v>
      </c>
      <c r="P22" s="640">
        <v>9</v>
      </c>
      <c r="Q22" s="640"/>
      <c r="R22" s="640">
        <v>16</v>
      </c>
      <c r="S22" s="640">
        <v>16</v>
      </c>
      <c r="T22" s="640"/>
      <c r="U22" s="640"/>
      <c r="V22" s="640"/>
      <c r="W22" s="640"/>
      <c r="X22" s="640"/>
      <c r="Y22" s="640">
        <v>38</v>
      </c>
      <c r="Z22" s="640"/>
      <c r="AA22" s="640">
        <v>32</v>
      </c>
      <c r="AB22" s="640">
        <v>32</v>
      </c>
      <c r="AC22" s="640">
        <v>4</v>
      </c>
      <c r="AD22" s="640"/>
      <c r="AE22" s="640"/>
      <c r="AF22" s="640"/>
      <c r="AG22" s="640">
        <v>5</v>
      </c>
      <c r="AH22" s="640">
        <v>65</v>
      </c>
      <c r="AI22" s="640">
        <v>32</v>
      </c>
      <c r="AJ22" s="712">
        <v>4</v>
      </c>
      <c r="AK22" s="673"/>
      <c r="AL22" s="673"/>
      <c r="AM22" s="673">
        <v>5</v>
      </c>
      <c r="AN22" s="684">
        <v>1</v>
      </c>
      <c r="AO22" s="43"/>
    </row>
    <row r="23" spans="1:41" s="7" customFormat="1" ht="24.75" customHeight="1" thickBot="1" x14ac:dyDescent="0.25">
      <c r="A23" s="866"/>
      <c r="B23" s="198" t="s">
        <v>244</v>
      </c>
      <c r="C23" s="713">
        <v>8</v>
      </c>
      <c r="D23" s="714"/>
      <c r="E23" s="714"/>
      <c r="F23" s="714"/>
      <c r="G23" s="594">
        <v>8</v>
      </c>
      <c r="H23" s="594"/>
      <c r="I23" s="594"/>
      <c r="J23" s="594"/>
      <c r="K23" s="594"/>
      <c r="L23" s="594"/>
      <c r="M23" s="594"/>
      <c r="N23" s="594"/>
      <c r="O23" s="594"/>
      <c r="P23" s="594"/>
      <c r="Q23" s="594"/>
      <c r="R23" s="594"/>
      <c r="S23" s="594"/>
      <c r="T23" s="594"/>
      <c r="U23" s="594"/>
      <c r="V23" s="594"/>
      <c r="W23" s="594"/>
      <c r="X23" s="594"/>
      <c r="Y23" s="594">
        <v>8</v>
      </c>
      <c r="Z23" s="594"/>
      <c r="AA23" s="594"/>
      <c r="AB23" s="594"/>
      <c r="AC23" s="594"/>
      <c r="AD23" s="594"/>
      <c r="AE23" s="594"/>
      <c r="AF23" s="594"/>
      <c r="AG23" s="594"/>
      <c r="AH23" s="594">
        <v>8</v>
      </c>
      <c r="AI23" s="594"/>
      <c r="AJ23" s="715"/>
      <c r="AK23" s="703"/>
      <c r="AL23" s="703"/>
      <c r="AM23" s="703"/>
      <c r="AN23" s="641"/>
      <c r="AO23" s="205"/>
    </row>
    <row r="24" spans="1:41" ht="24.75" customHeight="1" thickTop="1" thickBot="1" x14ac:dyDescent="0.25">
      <c r="A24" s="859"/>
      <c r="B24" s="197" t="s">
        <v>105</v>
      </c>
      <c r="C24" s="716">
        <f>SUM(C22:C23)</f>
        <v>78</v>
      </c>
      <c r="D24" s="717">
        <f t="shared" ref="D24:AN24" si="24">SUM(D22:D23)</f>
        <v>0</v>
      </c>
      <c r="E24" s="717">
        <f t="shared" si="24"/>
        <v>9</v>
      </c>
      <c r="F24" s="717">
        <f t="shared" si="24"/>
        <v>0</v>
      </c>
      <c r="G24" s="717">
        <f t="shared" si="24"/>
        <v>48</v>
      </c>
      <c r="H24" s="717">
        <f t="shared" si="24"/>
        <v>30</v>
      </c>
      <c r="I24" s="717">
        <f t="shared" si="24"/>
        <v>21</v>
      </c>
      <c r="J24" s="717">
        <f t="shared" si="24"/>
        <v>34</v>
      </c>
      <c r="K24" s="717">
        <f t="shared" si="24"/>
        <v>21</v>
      </c>
      <c r="L24" s="717">
        <f t="shared" si="24"/>
        <v>0</v>
      </c>
      <c r="M24" s="717">
        <f t="shared" si="24"/>
        <v>0</v>
      </c>
      <c r="N24" s="717">
        <f t="shared" si="24"/>
        <v>16.100000000000001</v>
      </c>
      <c r="O24" s="717">
        <f t="shared" si="24"/>
        <v>9</v>
      </c>
      <c r="P24" s="717">
        <f t="shared" si="24"/>
        <v>9</v>
      </c>
      <c r="Q24" s="717">
        <f t="shared" si="24"/>
        <v>0</v>
      </c>
      <c r="R24" s="717">
        <f t="shared" si="24"/>
        <v>16</v>
      </c>
      <c r="S24" s="717">
        <f t="shared" si="24"/>
        <v>16</v>
      </c>
      <c r="T24" s="717">
        <f t="shared" si="24"/>
        <v>0</v>
      </c>
      <c r="U24" s="717">
        <f t="shared" si="24"/>
        <v>0</v>
      </c>
      <c r="V24" s="717">
        <f t="shared" si="24"/>
        <v>0</v>
      </c>
      <c r="W24" s="717">
        <f t="shared" si="24"/>
        <v>0</v>
      </c>
      <c r="X24" s="717">
        <f t="shared" si="24"/>
        <v>0</v>
      </c>
      <c r="Y24" s="717">
        <f t="shared" si="24"/>
        <v>46</v>
      </c>
      <c r="Z24" s="717">
        <f t="shared" si="24"/>
        <v>0</v>
      </c>
      <c r="AA24" s="717">
        <f t="shared" si="24"/>
        <v>32</v>
      </c>
      <c r="AB24" s="717">
        <f t="shared" si="24"/>
        <v>32</v>
      </c>
      <c r="AC24" s="717">
        <f t="shared" si="24"/>
        <v>4</v>
      </c>
      <c r="AD24" s="717">
        <f t="shared" si="24"/>
        <v>0</v>
      </c>
      <c r="AE24" s="717">
        <f t="shared" si="24"/>
        <v>0</v>
      </c>
      <c r="AF24" s="717">
        <f t="shared" si="24"/>
        <v>0</v>
      </c>
      <c r="AG24" s="717">
        <f t="shared" si="24"/>
        <v>5</v>
      </c>
      <c r="AH24" s="717">
        <f t="shared" si="24"/>
        <v>73</v>
      </c>
      <c r="AI24" s="717">
        <f t="shared" si="24"/>
        <v>32</v>
      </c>
      <c r="AJ24" s="717">
        <f t="shared" si="24"/>
        <v>4</v>
      </c>
      <c r="AK24" s="717">
        <f t="shared" si="24"/>
        <v>0</v>
      </c>
      <c r="AL24" s="717">
        <f t="shared" si="24"/>
        <v>0</v>
      </c>
      <c r="AM24" s="717">
        <f t="shared" si="24"/>
        <v>5</v>
      </c>
      <c r="AN24" s="718">
        <f t="shared" si="24"/>
        <v>1</v>
      </c>
      <c r="AO24" s="189"/>
    </row>
    <row r="25" spans="1:41" s="7" customFormat="1" ht="24.75" customHeight="1" x14ac:dyDescent="0.2">
      <c r="A25" s="858" t="s">
        <v>145</v>
      </c>
      <c r="B25" s="71" t="s">
        <v>146</v>
      </c>
      <c r="C25" s="709">
        <v>46</v>
      </c>
      <c r="D25" s="710">
        <v>0</v>
      </c>
      <c r="E25" s="710">
        <v>3</v>
      </c>
      <c r="F25" s="710">
        <v>3</v>
      </c>
      <c r="G25" s="640">
        <v>23</v>
      </c>
      <c r="H25" s="640">
        <v>23</v>
      </c>
      <c r="I25" s="711">
        <v>0</v>
      </c>
      <c r="J25" s="640">
        <v>46</v>
      </c>
      <c r="K25" s="640">
        <v>46</v>
      </c>
      <c r="L25" s="640">
        <v>14</v>
      </c>
      <c r="M25" s="640">
        <v>14</v>
      </c>
      <c r="N25" s="640">
        <v>14</v>
      </c>
      <c r="O25" s="640">
        <v>7</v>
      </c>
      <c r="P25" s="640">
        <v>14</v>
      </c>
      <c r="Q25" s="640">
        <v>14</v>
      </c>
      <c r="R25" s="640">
        <v>20</v>
      </c>
      <c r="S25" s="640">
        <v>8</v>
      </c>
      <c r="T25" s="640">
        <v>20</v>
      </c>
      <c r="U25" s="640">
        <v>0</v>
      </c>
      <c r="V25" s="640">
        <v>0</v>
      </c>
      <c r="W25" s="640">
        <v>0</v>
      </c>
      <c r="X25" s="640">
        <v>0</v>
      </c>
      <c r="Y25" s="640">
        <v>0</v>
      </c>
      <c r="Z25" s="640">
        <v>0</v>
      </c>
      <c r="AA25" s="640">
        <v>46</v>
      </c>
      <c r="AB25" s="640">
        <v>0</v>
      </c>
      <c r="AC25" s="640">
        <v>0</v>
      </c>
      <c r="AD25" s="640">
        <v>46</v>
      </c>
      <c r="AE25" s="640">
        <v>4</v>
      </c>
      <c r="AF25" s="640">
        <v>15</v>
      </c>
      <c r="AG25" s="640">
        <v>31</v>
      </c>
      <c r="AH25" s="640">
        <v>0</v>
      </c>
      <c r="AI25" s="640">
        <v>20</v>
      </c>
      <c r="AJ25" s="712">
        <v>1</v>
      </c>
      <c r="AK25" s="673">
        <v>20</v>
      </c>
      <c r="AL25" s="673">
        <v>1</v>
      </c>
      <c r="AM25" s="673">
        <v>20</v>
      </c>
      <c r="AN25" s="684">
        <v>1</v>
      </c>
      <c r="AO25" s="43"/>
    </row>
    <row r="26" spans="1:41" s="7" customFormat="1" ht="24.75" customHeight="1" x14ac:dyDescent="0.2">
      <c r="A26" s="872"/>
      <c r="B26" s="71" t="s">
        <v>147</v>
      </c>
      <c r="C26" s="709">
        <v>19</v>
      </c>
      <c r="D26" s="710">
        <v>0</v>
      </c>
      <c r="E26" s="696">
        <v>0</v>
      </c>
      <c r="F26" s="696">
        <v>0</v>
      </c>
      <c r="G26" s="609">
        <v>0</v>
      </c>
      <c r="H26" s="609">
        <v>19</v>
      </c>
      <c r="I26" s="609">
        <v>0</v>
      </c>
      <c r="J26" s="640">
        <v>19</v>
      </c>
      <c r="K26" s="609">
        <v>19</v>
      </c>
      <c r="L26" s="609">
        <v>0</v>
      </c>
      <c r="M26" s="609">
        <v>0</v>
      </c>
      <c r="N26" s="609">
        <v>11</v>
      </c>
      <c r="O26" s="609">
        <v>0</v>
      </c>
      <c r="P26" s="609">
        <v>11</v>
      </c>
      <c r="Q26" s="609">
        <v>11</v>
      </c>
      <c r="R26" s="609">
        <v>11</v>
      </c>
      <c r="S26" s="609">
        <v>11</v>
      </c>
      <c r="T26" s="609">
        <v>0</v>
      </c>
      <c r="U26" s="609">
        <v>1</v>
      </c>
      <c r="V26" s="609">
        <v>0</v>
      </c>
      <c r="W26" s="609">
        <v>0</v>
      </c>
      <c r="X26" s="609">
        <v>0</v>
      </c>
      <c r="Y26" s="609">
        <v>5</v>
      </c>
      <c r="Z26" s="609">
        <v>0</v>
      </c>
      <c r="AA26" s="609">
        <v>14</v>
      </c>
      <c r="AB26" s="609">
        <v>0</v>
      </c>
      <c r="AC26" s="609">
        <v>0</v>
      </c>
      <c r="AD26" s="609">
        <v>14</v>
      </c>
      <c r="AE26" s="609">
        <v>1</v>
      </c>
      <c r="AF26" s="609">
        <v>0</v>
      </c>
      <c r="AG26" s="609">
        <v>14</v>
      </c>
      <c r="AH26" s="609">
        <v>5</v>
      </c>
      <c r="AI26" s="609">
        <v>14</v>
      </c>
      <c r="AJ26" s="719">
        <v>0</v>
      </c>
      <c r="AK26" s="698">
        <v>14</v>
      </c>
      <c r="AL26" s="698">
        <v>0</v>
      </c>
      <c r="AM26" s="698">
        <v>14</v>
      </c>
      <c r="AN26" s="638">
        <v>0</v>
      </c>
      <c r="AO26" s="413" t="s">
        <v>391</v>
      </c>
    </row>
    <row r="27" spans="1:41" s="7" customFormat="1" ht="24.75" customHeight="1" thickBot="1" x14ac:dyDescent="0.25">
      <c r="A27" s="872"/>
      <c r="B27" s="206" t="s">
        <v>148</v>
      </c>
      <c r="C27" s="713">
        <v>21</v>
      </c>
      <c r="D27" s="714">
        <v>8</v>
      </c>
      <c r="E27" s="714">
        <v>12</v>
      </c>
      <c r="F27" s="714">
        <v>12</v>
      </c>
      <c r="G27" s="594">
        <v>9</v>
      </c>
      <c r="H27" s="594">
        <v>12</v>
      </c>
      <c r="I27" s="594">
        <v>0</v>
      </c>
      <c r="J27" s="594">
        <v>21</v>
      </c>
      <c r="K27" s="594">
        <v>21</v>
      </c>
      <c r="L27" s="594">
        <v>12</v>
      </c>
      <c r="M27" s="594">
        <v>12</v>
      </c>
      <c r="N27" s="594">
        <v>12</v>
      </c>
      <c r="O27" s="594">
        <v>2</v>
      </c>
      <c r="P27" s="594">
        <v>12</v>
      </c>
      <c r="Q27" s="594">
        <v>12</v>
      </c>
      <c r="R27" s="594">
        <v>12</v>
      </c>
      <c r="S27" s="594">
        <v>12</v>
      </c>
      <c r="T27" s="594">
        <v>0</v>
      </c>
      <c r="U27" s="594">
        <v>0</v>
      </c>
      <c r="V27" s="594">
        <v>0</v>
      </c>
      <c r="W27" s="594">
        <v>0</v>
      </c>
      <c r="X27" s="594">
        <v>0</v>
      </c>
      <c r="Y27" s="594">
        <v>0</v>
      </c>
      <c r="Z27" s="594">
        <v>0</v>
      </c>
      <c r="AA27" s="594">
        <v>21</v>
      </c>
      <c r="AB27" s="594">
        <v>0</v>
      </c>
      <c r="AC27" s="594">
        <v>0</v>
      </c>
      <c r="AD27" s="594">
        <v>21</v>
      </c>
      <c r="AE27" s="594">
        <v>2</v>
      </c>
      <c r="AF27" s="594">
        <v>0</v>
      </c>
      <c r="AG27" s="594">
        <v>12</v>
      </c>
      <c r="AH27" s="594">
        <v>9</v>
      </c>
      <c r="AI27" s="594">
        <v>12</v>
      </c>
      <c r="AJ27" s="715">
        <v>1</v>
      </c>
      <c r="AK27" s="703">
        <v>12</v>
      </c>
      <c r="AL27" s="703">
        <v>1</v>
      </c>
      <c r="AM27" s="703">
        <v>12</v>
      </c>
      <c r="AN27" s="641">
        <v>1</v>
      </c>
      <c r="AO27" s="416"/>
    </row>
    <row r="28" spans="1:41" ht="24.75" customHeight="1" thickTop="1" thickBot="1" x14ac:dyDescent="0.25">
      <c r="A28" s="873"/>
      <c r="B28" s="197" t="s">
        <v>105</v>
      </c>
      <c r="C28" s="720">
        <f>SUM(C25:C27)</f>
        <v>86</v>
      </c>
      <c r="D28" s="717">
        <f t="shared" ref="D28:AN28" si="25">SUM(D25:D27)</f>
        <v>8</v>
      </c>
      <c r="E28" s="721">
        <f t="shared" si="25"/>
        <v>15</v>
      </c>
      <c r="F28" s="721">
        <f t="shared" si="25"/>
        <v>15</v>
      </c>
      <c r="G28" s="721">
        <f t="shared" si="25"/>
        <v>32</v>
      </c>
      <c r="H28" s="721">
        <f t="shared" si="25"/>
        <v>54</v>
      </c>
      <c r="I28" s="721">
        <f t="shared" si="25"/>
        <v>0</v>
      </c>
      <c r="J28" s="721">
        <f t="shared" si="25"/>
        <v>86</v>
      </c>
      <c r="K28" s="717">
        <f t="shared" si="25"/>
        <v>86</v>
      </c>
      <c r="L28" s="717">
        <f t="shared" si="25"/>
        <v>26</v>
      </c>
      <c r="M28" s="717">
        <f t="shared" si="25"/>
        <v>26</v>
      </c>
      <c r="N28" s="721">
        <f t="shared" si="25"/>
        <v>37</v>
      </c>
      <c r="O28" s="717">
        <f t="shared" si="25"/>
        <v>9</v>
      </c>
      <c r="P28" s="717">
        <f t="shared" si="25"/>
        <v>37</v>
      </c>
      <c r="Q28" s="717">
        <f t="shared" ref="Q28" si="26">SUM(Q25:Q27)</f>
        <v>37</v>
      </c>
      <c r="R28" s="721">
        <f t="shared" si="25"/>
        <v>43</v>
      </c>
      <c r="S28" s="721">
        <f t="shared" si="25"/>
        <v>31</v>
      </c>
      <c r="T28" s="721">
        <f t="shared" si="25"/>
        <v>20</v>
      </c>
      <c r="U28" s="717">
        <f t="shared" si="25"/>
        <v>1</v>
      </c>
      <c r="V28" s="717">
        <f t="shared" si="25"/>
        <v>0</v>
      </c>
      <c r="W28" s="717">
        <f t="shared" ref="W28:X28" si="27">SUM(W25:W27)</f>
        <v>0</v>
      </c>
      <c r="X28" s="717">
        <f t="shared" si="27"/>
        <v>0</v>
      </c>
      <c r="Y28" s="721">
        <f t="shared" si="25"/>
        <v>5</v>
      </c>
      <c r="Z28" s="717">
        <f t="shared" si="25"/>
        <v>0</v>
      </c>
      <c r="AA28" s="721">
        <f t="shared" si="25"/>
        <v>81</v>
      </c>
      <c r="AB28" s="721">
        <f t="shared" si="25"/>
        <v>0</v>
      </c>
      <c r="AC28" s="717">
        <f t="shared" si="25"/>
        <v>0</v>
      </c>
      <c r="AD28" s="721">
        <f t="shared" si="25"/>
        <v>81</v>
      </c>
      <c r="AE28" s="717">
        <f t="shared" si="25"/>
        <v>7</v>
      </c>
      <c r="AF28" s="717">
        <f t="shared" si="25"/>
        <v>15</v>
      </c>
      <c r="AG28" s="721">
        <f t="shared" si="25"/>
        <v>57</v>
      </c>
      <c r="AH28" s="721">
        <f t="shared" si="25"/>
        <v>14</v>
      </c>
      <c r="AI28" s="721">
        <f t="shared" si="25"/>
        <v>46</v>
      </c>
      <c r="AJ28" s="721">
        <f t="shared" si="25"/>
        <v>2</v>
      </c>
      <c r="AK28" s="721">
        <f t="shared" si="25"/>
        <v>46</v>
      </c>
      <c r="AL28" s="721">
        <f t="shared" si="25"/>
        <v>2</v>
      </c>
      <c r="AM28" s="721">
        <f t="shared" si="25"/>
        <v>46</v>
      </c>
      <c r="AN28" s="722">
        <f t="shared" si="25"/>
        <v>2</v>
      </c>
      <c r="AO28" s="189"/>
    </row>
    <row r="29" spans="1:41" s="7" customFormat="1" ht="24.75" customHeight="1" x14ac:dyDescent="0.2">
      <c r="A29" s="858" t="s">
        <v>149</v>
      </c>
      <c r="B29" s="71" t="s">
        <v>115</v>
      </c>
      <c r="C29" s="709">
        <v>68</v>
      </c>
      <c r="D29" s="710">
        <v>0</v>
      </c>
      <c r="E29" s="710">
        <v>8</v>
      </c>
      <c r="F29" s="710">
        <v>8</v>
      </c>
      <c r="G29" s="640">
        <v>7</v>
      </c>
      <c r="H29" s="640">
        <v>9</v>
      </c>
      <c r="I29" s="711">
        <v>8</v>
      </c>
      <c r="J29" s="640">
        <v>8</v>
      </c>
      <c r="K29" s="640">
        <v>2</v>
      </c>
      <c r="L29" s="640"/>
      <c r="M29" s="640"/>
      <c r="N29" s="640">
        <v>8</v>
      </c>
      <c r="O29" s="640">
        <v>3</v>
      </c>
      <c r="P29" s="640"/>
      <c r="Q29" s="640"/>
      <c r="R29" s="640"/>
      <c r="S29" s="640"/>
      <c r="T29" s="640"/>
      <c r="U29" s="640"/>
      <c r="V29" s="640"/>
      <c r="W29" s="640"/>
      <c r="X29" s="640"/>
      <c r="Y29" s="640">
        <v>59</v>
      </c>
      <c r="Z29" s="640">
        <v>0</v>
      </c>
      <c r="AA29" s="640">
        <v>9</v>
      </c>
      <c r="AB29" s="640">
        <v>9</v>
      </c>
      <c r="AC29" s="640">
        <v>2</v>
      </c>
      <c r="AD29" s="640"/>
      <c r="AE29" s="640"/>
      <c r="AF29" s="640">
        <v>68</v>
      </c>
      <c r="AG29" s="640"/>
      <c r="AH29" s="640"/>
      <c r="AI29" s="640">
        <v>45</v>
      </c>
      <c r="AJ29" s="712">
        <v>4</v>
      </c>
      <c r="AK29" s="673"/>
      <c r="AL29" s="673"/>
      <c r="AM29" s="673"/>
      <c r="AN29" s="684"/>
      <c r="AO29" s="43"/>
    </row>
    <row r="30" spans="1:41" s="7" customFormat="1" ht="24.75" customHeight="1" x14ac:dyDescent="0.2">
      <c r="A30" s="866"/>
      <c r="B30" s="71" t="s">
        <v>275</v>
      </c>
      <c r="C30" s="709">
        <v>21</v>
      </c>
      <c r="D30" s="710">
        <v>2</v>
      </c>
      <c r="E30" s="696">
        <v>3</v>
      </c>
      <c r="F30" s="696">
        <v>3</v>
      </c>
      <c r="G30" s="609">
        <v>3</v>
      </c>
      <c r="H30" s="609">
        <v>3</v>
      </c>
      <c r="I30" s="609">
        <v>3</v>
      </c>
      <c r="J30" s="640">
        <v>3</v>
      </c>
      <c r="K30" s="609">
        <v>2</v>
      </c>
      <c r="L30" s="609"/>
      <c r="M30" s="609"/>
      <c r="N30" s="609">
        <v>4</v>
      </c>
      <c r="O30" s="609"/>
      <c r="P30" s="609"/>
      <c r="Q30" s="609"/>
      <c r="R30" s="609"/>
      <c r="S30" s="609"/>
      <c r="T30" s="609"/>
      <c r="U30" s="609"/>
      <c r="V30" s="609"/>
      <c r="W30" s="609"/>
      <c r="X30" s="609"/>
      <c r="Y30" s="609">
        <v>18</v>
      </c>
      <c r="Z30" s="609">
        <v>0</v>
      </c>
      <c r="AA30" s="609">
        <v>3</v>
      </c>
      <c r="AB30" s="609">
        <v>3</v>
      </c>
      <c r="AC30" s="609">
        <v>1</v>
      </c>
      <c r="AD30" s="609"/>
      <c r="AE30" s="609"/>
      <c r="AF30" s="609">
        <v>16</v>
      </c>
      <c r="AG30" s="609">
        <v>5</v>
      </c>
      <c r="AH30" s="609"/>
      <c r="AI30" s="609">
        <v>2</v>
      </c>
      <c r="AJ30" s="719">
        <v>2</v>
      </c>
      <c r="AK30" s="698"/>
      <c r="AL30" s="698"/>
      <c r="AM30" s="698"/>
      <c r="AN30" s="638"/>
      <c r="AO30" s="44"/>
    </row>
    <row r="31" spans="1:41" s="7" customFormat="1" ht="24.75" customHeight="1" thickBot="1" x14ac:dyDescent="0.25">
      <c r="A31" s="866"/>
      <c r="B31" s="206" t="s">
        <v>116</v>
      </c>
      <c r="C31" s="713">
        <v>12</v>
      </c>
      <c r="D31" s="714">
        <v>2</v>
      </c>
      <c r="E31" s="714">
        <v>3</v>
      </c>
      <c r="F31" s="714">
        <v>3</v>
      </c>
      <c r="G31" s="594">
        <v>3</v>
      </c>
      <c r="H31" s="594">
        <v>1</v>
      </c>
      <c r="I31" s="594">
        <v>3</v>
      </c>
      <c r="J31" s="594">
        <v>3</v>
      </c>
      <c r="K31" s="594">
        <v>0</v>
      </c>
      <c r="L31" s="594"/>
      <c r="M31" s="594"/>
      <c r="N31" s="594">
        <v>5</v>
      </c>
      <c r="O31" s="594">
        <v>3</v>
      </c>
      <c r="P31" s="594"/>
      <c r="Q31" s="594"/>
      <c r="R31" s="594">
        <v>3</v>
      </c>
      <c r="S31" s="594"/>
      <c r="T31" s="594"/>
      <c r="U31" s="594">
        <v>3</v>
      </c>
      <c r="V31" s="594"/>
      <c r="W31" s="594"/>
      <c r="X31" s="594"/>
      <c r="Y31" s="594">
        <v>8</v>
      </c>
      <c r="Z31" s="594">
        <v>0</v>
      </c>
      <c r="AA31" s="594">
        <v>4</v>
      </c>
      <c r="AB31" s="594">
        <v>4</v>
      </c>
      <c r="AC31" s="594">
        <v>1</v>
      </c>
      <c r="AD31" s="594"/>
      <c r="AE31" s="594"/>
      <c r="AF31" s="594">
        <v>9</v>
      </c>
      <c r="AG31" s="594">
        <v>3</v>
      </c>
      <c r="AH31" s="594"/>
      <c r="AI31" s="594">
        <v>3</v>
      </c>
      <c r="AJ31" s="715">
        <v>2</v>
      </c>
      <c r="AK31" s="703"/>
      <c r="AL31" s="703"/>
      <c r="AM31" s="703"/>
      <c r="AN31" s="641"/>
      <c r="AO31" s="205"/>
    </row>
    <row r="32" spans="1:41" ht="24.75" customHeight="1" thickTop="1" thickBot="1" x14ac:dyDescent="0.25">
      <c r="A32" s="859"/>
      <c r="B32" s="188" t="s">
        <v>207</v>
      </c>
      <c r="C32" s="716">
        <f>SUM(C29:C31)</f>
        <v>101</v>
      </c>
      <c r="D32" s="717">
        <f t="shared" ref="D32:AN32" si="28">SUM(D29:D31)</f>
        <v>4</v>
      </c>
      <c r="E32" s="717">
        <f t="shared" si="28"/>
        <v>14</v>
      </c>
      <c r="F32" s="717">
        <f t="shared" si="28"/>
        <v>14</v>
      </c>
      <c r="G32" s="717">
        <f t="shared" si="28"/>
        <v>13</v>
      </c>
      <c r="H32" s="717">
        <f t="shared" si="28"/>
        <v>13</v>
      </c>
      <c r="I32" s="717">
        <f t="shared" si="28"/>
        <v>14</v>
      </c>
      <c r="J32" s="717">
        <f t="shared" si="28"/>
        <v>14</v>
      </c>
      <c r="K32" s="717">
        <f t="shared" si="28"/>
        <v>4</v>
      </c>
      <c r="L32" s="717">
        <f t="shared" si="28"/>
        <v>0</v>
      </c>
      <c r="M32" s="717">
        <f t="shared" si="28"/>
        <v>0</v>
      </c>
      <c r="N32" s="717">
        <f t="shared" si="28"/>
        <v>17</v>
      </c>
      <c r="O32" s="717">
        <f t="shared" si="28"/>
        <v>6</v>
      </c>
      <c r="P32" s="717">
        <f t="shared" si="28"/>
        <v>0</v>
      </c>
      <c r="Q32" s="717">
        <f t="shared" si="28"/>
        <v>0</v>
      </c>
      <c r="R32" s="717">
        <f t="shared" si="28"/>
        <v>3</v>
      </c>
      <c r="S32" s="717">
        <f t="shared" si="28"/>
        <v>0</v>
      </c>
      <c r="T32" s="717">
        <f t="shared" si="28"/>
        <v>0</v>
      </c>
      <c r="U32" s="717">
        <f t="shared" si="28"/>
        <v>3</v>
      </c>
      <c r="V32" s="717">
        <f t="shared" si="28"/>
        <v>0</v>
      </c>
      <c r="W32" s="717">
        <f t="shared" si="28"/>
        <v>0</v>
      </c>
      <c r="X32" s="717">
        <f t="shared" si="28"/>
        <v>0</v>
      </c>
      <c r="Y32" s="716">
        <f t="shared" si="28"/>
        <v>85</v>
      </c>
      <c r="Z32" s="717">
        <f t="shared" si="28"/>
        <v>0</v>
      </c>
      <c r="AA32" s="717">
        <f t="shared" si="28"/>
        <v>16</v>
      </c>
      <c r="AB32" s="717">
        <f t="shared" si="28"/>
        <v>16</v>
      </c>
      <c r="AC32" s="717">
        <f t="shared" si="28"/>
        <v>4</v>
      </c>
      <c r="AD32" s="717">
        <f t="shared" si="28"/>
        <v>0</v>
      </c>
      <c r="AE32" s="717">
        <f t="shared" si="28"/>
        <v>0</v>
      </c>
      <c r="AF32" s="716">
        <f t="shared" si="28"/>
        <v>93</v>
      </c>
      <c r="AG32" s="717">
        <f t="shared" si="28"/>
        <v>8</v>
      </c>
      <c r="AH32" s="717">
        <f t="shared" si="28"/>
        <v>0</v>
      </c>
      <c r="AI32" s="717">
        <f t="shared" si="28"/>
        <v>50</v>
      </c>
      <c r="AJ32" s="717">
        <f t="shared" si="28"/>
        <v>8</v>
      </c>
      <c r="AK32" s="717">
        <f t="shared" si="28"/>
        <v>0</v>
      </c>
      <c r="AL32" s="717">
        <f t="shared" si="28"/>
        <v>0</v>
      </c>
      <c r="AM32" s="717">
        <f t="shared" si="28"/>
        <v>0</v>
      </c>
      <c r="AN32" s="718">
        <f t="shared" si="28"/>
        <v>0</v>
      </c>
      <c r="AO32" s="189"/>
    </row>
    <row r="33" spans="1:41" s="7" customFormat="1" ht="24.75" customHeight="1" thickBot="1" x14ac:dyDescent="0.25">
      <c r="A33" s="892" t="s">
        <v>135</v>
      </c>
      <c r="B33" s="417" t="s">
        <v>118</v>
      </c>
      <c r="C33" s="723">
        <v>112</v>
      </c>
      <c r="D33" s="724">
        <v>30</v>
      </c>
      <c r="E33" s="724">
        <v>44</v>
      </c>
      <c r="F33" s="724">
        <v>20</v>
      </c>
      <c r="G33" s="623">
        <v>20</v>
      </c>
      <c r="H33" s="623">
        <v>44</v>
      </c>
      <c r="I33" s="725">
        <v>44</v>
      </c>
      <c r="J33" s="623">
        <v>60</v>
      </c>
      <c r="K33" s="623">
        <v>44.300000000000004</v>
      </c>
      <c r="L33" s="623">
        <v>20</v>
      </c>
      <c r="M33" s="623">
        <v>20</v>
      </c>
      <c r="N33" s="623">
        <v>60</v>
      </c>
      <c r="O33" s="623">
        <v>20</v>
      </c>
      <c r="P33" s="623">
        <v>40</v>
      </c>
      <c r="Q33" s="623">
        <v>20</v>
      </c>
      <c r="R33" s="623">
        <v>44</v>
      </c>
      <c r="S33" s="623">
        <v>30.4</v>
      </c>
      <c r="T33" s="726">
        <v>2</v>
      </c>
      <c r="U33" s="726">
        <v>28</v>
      </c>
      <c r="V33" s="726">
        <v>0</v>
      </c>
      <c r="W33" s="726">
        <v>0</v>
      </c>
      <c r="X33" s="726">
        <v>0</v>
      </c>
      <c r="Y33" s="623">
        <v>68</v>
      </c>
      <c r="Z33" s="623">
        <v>0</v>
      </c>
      <c r="AA33" s="623">
        <v>44</v>
      </c>
      <c r="AB33" s="623">
        <v>44</v>
      </c>
      <c r="AC33" s="623">
        <v>5</v>
      </c>
      <c r="AD33" s="623">
        <v>0</v>
      </c>
      <c r="AE33" s="623">
        <v>0</v>
      </c>
      <c r="AF33" s="623">
        <v>34</v>
      </c>
      <c r="AG33" s="623">
        <v>44</v>
      </c>
      <c r="AH33" s="623">
        <v>34</v>
      </c>
      <c r="AI33" s="623">
        <v>44</v>
      </c>
      <c r="AJ33" s="705">
        <v>5</v>
      </c>
      <c r="AK33" s="727">
        <v>44</v>
      </c>
      <c r="AL33" s="727">
        <v>1</v>
      </c>
      <c r="AM33" s="727">
        <v>44</v>
      </c>
      <c r="AN33" s="706">
        <v>1</v>
      </c>
      <c r="AO33" s="418"/>
    </row>
    <row r="34" spans="1:41" ht="24.75" customHeight="1" thickTop="1" thickBot="1" x14ac:dyDescent="0.25">
      <c r="A34" s="893"/>
      <c r="B34" s="188" t="s">
        <v>208</v>
      </c>
      <c r="C34" s="716">
        <f>+C33</f>
        <v>112</v>
      </c>
      <c r="D34" s="717">
        <f t="shared" ref="D34:AN34" si="29">+D33</f>
        <v>30</v>
      </c>
      <c r="E34" s="717">
        <f t="shared" si="29"/>
        <v>44</v>
      </c>
      <c r="F34" s="717">
        <f t="shared" si="29"/>
        <v>20</v>
      </c>
      <c r="G34" s="717">
        <f t="shared" si="29"/>
        <v>20</v>
      </c>
      <c r="H34" s="717">
        <f t="shared" si="29"/>
        <v>44</v>
      </c>
      <c r="I34" s="717">
        <f t="shared" si="29"/>
        <v>44</v>
      </c>
      <c r="J34" s="717">
        <f t="shared" si="29"/>
        <v>60</v>
      </c>
      <c r="K34" s="717">
        <f t="shared" si="29"/>
        <v>44.300000000000004</v>
      </c>
      <c r="L34" s="717">
        <f t="shared" si="29"/>
        <v>20</v>
      </c>
      <c r="M34" s="717">
        <f t="shared" si="29"/>
        <v>20</v>
      </c>
      <c r="N34" s="717">
        <f t="shared" si="29"/>
        <v>60</v>
      </c>
      <c r="O34" s="717">
        <f t="shared" si="29"/>
        <v>20</v>
      </c>
      <c r="P34" s="717">
        <f t="shared" si="29"/>
        <v>40</v>
      </c>
      <c r="Q34" s="717">
        <f t="shared" si="29"/>
        <v>20</v>
      </c>
      <c r="R34" s="717">
        <f t="shared" si="29"/>
        <v>44</v>
      </c>
      <c r="S34" s="717">
        <f t="shared" si="29"/>
        <v>30.4</v>
      </c>
      <c r="T34" s="717">
        <f t="shared" si="29"/>
        <v>2</v>
      </c>
      <c r="U34" s="717">
        <f t="shared" si="29"/>
        <v>28</v>
      </c>
      <c r="V34" s="717">
        <f t="shared" si="29"/>
        <v>0</v>
      </c>
      <c r="W34" s="717">
        <f t="shared" si="29"/>
        <v>0</v>
      </c>
      <c r="X34" s="717">
        <f t="shared" si="29"/>
        <v>0</v>
      </c>
      <c r="Y34" s="717">
        <f t="shared" si="29"/>
        <v>68</v>
      </c>
      <c r="Z34" s="717">
        <f t="shared" si="29"/>
        <v>0</v>
      </c>
      <c r="AA34" s="717">
        <f t="shared" si="29"/>
        <v>44</v>
      </c>
      <c r="AB34" s="717">
        <f t="shared" si="29"/>
        <v>44</v>
      </c>
      <c r="AC34" s="717">
        <f t="shared" si="29"/>
        <v>5</v>
      </c>
      <c r="AD34" s="717">
        <f t="shared" si="29"/>
        <v>0</v>
      </c>
      <c r="AE34" s="717">
        <f t="shared" si="29"/>
        <v>0</v>
      </c>
      <c r="AF34" s="717">
        <f t="shared" si="29"/>
        <v>34</v>
      </c>
      <c r="AG34" s="717">
        <f t="shared" si="29"/>
        <v>44</v>
      </c>
      <c r="AH34" s="717">
        <f t="shared" si="29"/>
        <v>34</v>
      </c>
      <c r="AI34" s="717">
        <f t="shared" si="29"/>
        <v>44</v>
      </c>
      <c r="AJ34" s="717">
        <f t="shared" si="29"/>
        <v>5</v>
      </c>
      <c r="AK34" s="717">
        <f t="shared" si="29"/>
        <v>44</v>
      </c>
      <c r="AL34" s="717">
        <f t="shared" si="29"/>
        <v>1</v>
      </c>
      <c r="AM34" s="717">
        <f t="shared" si="29"/>
        <v>44</v>
      </c>
      <c r="AN34" s="718">
        <f t="shared" si="29"/>
        <v>1</v>
      </c>
      <c r="AO34" s="189"/>
    </row>
    <row r="35" spans="1:41" s="7" customFormat="1" ht="24.75" customHeight="1" x14ac:dyDescent="0.2">
      <c r="A35" s="892" t="s">
        <v>8</v>
      </c>
      <c r="B35" s="71" t="s">
        <v>120</v>
      </c>
      <c r="C35" s="728">
        <v>36</v>
      </c>
      <c r="D35" s="710">
        <v>0</v>
      </c>
      <c r="E35" s="710">
        <v>36</v>
      </c>
      <c r="F35" s="710">
        <v>5</v>
      </c>
      <c r="G35" s="640">
        <v>25</v>
      </c>
      <c r="H35" s="640">
        <v>11</v>
      </c>
      <c r="I35" s="711">
        <v>11</v>
      </c>
      <c r="J35" s="640">
        <v>24</v>
      </c>
      <c r="K35" s="640">
        <v>11</v>
      </c>
      <c r="L35" s="640">
        <v>0</v>
      </c>
      <c r="M35" s="640">
        <v>0</v>
      </c>
      <c r="N35" s="640">
        <v>25</v>
      </c>
      <c r="O35" s="640">
        <v>2</v>
      </c>
      <c r="P35" s="640">
        <v>5</v>
      </c>
      <c r="Q35" s="640">
        <v>0</v>
      </c>
      <c r="R35" s="640">
        <v>0</v>
      </c>
      <c r="S35" s="640">
        <v>0</v>
      </c>
      <c r="T35" s="640">
        <v>4</v>
      </c>
      <c r="U35" s="640">
        <v>11</v>
      </c>
      <c r="V35" s="640">
        <v>0</v>
      </c>
      <c r="W35" s="640">
        <v>0</v>
      </c>
      <c r="X35" s="640">
        <v>0</v>
      </c>
      <c r="Y35" s="640">
        <v>25</v>
      </c>
      <c r="Z35" s="640">
        <v>0</v>
      </c>
      <c r="AA35" s="640">
        <v>11</v>
      </c>
      <c r="AB35" s="640">
        <v>11</v>
      </c>
      <c r="AC35" s="640">
        <v>2</v>
      </c>
      <c r="AD35" s="640">
        <v>0</v>
      </c>
      <c r="AE35" s="640">
        <v>0</v>
      </c>
      <c r="AF35" s="640">
        <v>25</v>
      </c>
      <c r="AG35" s="640">
        <v>11</v>
      </c>
      <c r="AH35" s="640">
        <v>0</v>
      </c>
      <c r="AI35" s="640">
        <v>11</v>
      </c>
      <c r="AJ35" s="712">
        <v>1</v>
      </c>
      <c r="AK35" s="673">
        <v>11</v>
      </c>
      <c r="AL35" s="673">
        <v>1</v>
      </c>
      <c r="AM35" s="673">
        <v>11</v>
      </c>
      <c r="AN35" s="684">
        <v>1</v>
      </c>
      <c r="AO35" s="43"/>
    </row>
    <row r="36" spans="1:41" s="7" customFormat="1" ht="24.75" customHeight="1" x14ac:dyDescent="0.2">
      <c r="A36" s="898"/>
      <c r="B36" s="71" t="s">
        <v>209</v>
      </c>
      <c r="C36" s="729">
        <v>17</v>
      </c>
      <c r="D36" s="710">
        <v>0</v>
      </c>
      <c r="E36" s="696">
        <v>17</v>
      </c>
      <c r="F36" s="696">
        <v>6</v>
      </c>
      <c r="G36" s="609">
        <v>10</v>
      </c>
      <c r="H36" s="609">
        <v>7</v>
      </c>
      <c r="I36" s="609">
        <v>7</v>
      </c>
      <c r="J36" s="640">
        <v>12</v>
      </c>
      <c r="K36" s="609">
        <v>7</v>
      </c>
      <c r="L36" s="609">
        <v>0</v>
      </c>
      <c r="M36" s="609">
        <v>0</v>
      </c>
      <c r="N36" s="609">
        <v>12</v>
      </c>
      <c r="O36" s="609">
        <v>1</v>
      </c>
      <c r="P36" s="609">
        <v>7</v>
      </c>
      <c r="Q36" s="609">
        <v>7</v>
      </c>
      <c r="R36" s="609">
        <v>0</v>
      </c>
      <c r="S36" s="609">
        <v>0</v>
      </c>
      <c r="T36" s="609">
        <v>0</v>
      </c>
      <c r="U36" s="609">
        <v>7</v>
      </c>
      <c r="V36" s="609">
        <v>0</v>
      </c>
      <c r="W36" s="609">
        <v>0</v>
      </c>
      <c r="X36" s="609">
        <v>0</v>
      </c>
      <c r="Y36" s="609">
        <v>10</v>
      </c>
      <c r="Z36" s="609">
        <v>0</v>
      </c>
      <c r="AA36" s="609">
        <v>7</v>
      </c>
      <c r="AB36" s="609">
        <v>7</v>
      </c>
      <c r="AC36" s="609">
        <v>1</v>
      </c>
      <c r="AD36" s="609">
        <v>0</v>
      </c>
      <c r="AE36" s="609">
        <v>0</v>
      </c>
      <c r="AF36" s="609">
        <v>10</v>
      </c>
      <c r="AG36" s="609">
        <v>7</v>
      </c>
      <c r="AH36" s="609">
        <v>0</v>
      </c>
      <c r="AI36" s="609">
        <v>7</v>
      </c>
      <c r="AJ36" s="719">
        <v>0</v>
      </c>
      <c r="AK36" s="698">
        <v>7</v>
      </c>
      <c r="AL36" s="698">
        <v>0</v>
      </c>
      <c r="AM36" s="698">
        <v>7</v>
      </c>
      <c r="AN36" s="638">
        <v>0</v>
      </c>
      <c r="AO36" s="413" t="s">
        <v>412</v>
      </c>
    </row>
    <row r="37" spans="1:41" s="7" customFormat="1" ht="24.75" customHeight="1" thickBot="1" x14ac:dyDescent="0.25">
      <c r="A37" s="898"/>
      <c r="B37" s="412" t="s">
        <v>121</v>
      </c>
      <c r="C37" s="730">
        <v>9</v>
      </c>
      <c r="D37" s="714">
        <v>0</v>
      </c>
      <c r="E37" s="714">
        <v>9</v>
      </c>
      <c r="F37" s="714">
        <v>1</v>
      </c>
      <c r="G37" s="594">
        <v>9</v>
      </c>
      <c r="H37" s="594">
        <v>0</v>
      </c>
      <c r="I37" s="594">
        <v>0</v>
      </c>
      <c r="J37" s="594">
        <v>5</v>
      </c>
      <c r="K37" s="594">
        <v>0</v>
      </c>
      <c r="L37" s="594">
        <v>0</v>
      </c>
      <c r="M37" s="594">
        <v>0</v>
      </c>
      <c r="N37" s="594">
        <v>6</v>
      </c>
      <c r="O37" s="594">
        <v>1</v>
      </c>
      <c r="P37" s="594">
        <v>0</v>
      </c>
      <c r="Q37" s="594">
        <v>0</v>
      </c>
      <c r="R37" s="594">
        <v>0</v>
      </c>
      <c r="S37" s="594">
        <v>0</v>
      </c>
      <c r="T37" s="594">
        <v>0</v>
      </c>
      <c r="U37" s="594">
        <v>2</v>
      </c>
      <c r="V37" s="594">
        <v>0</v>
      </c>
      <c r="W37" s="594">
        <v>0</v>
      </c>
      <c r="X37" s="594">
        <v>0</v>
      </c>
      <c r="Y37" s="594">
        <v>9</v>
      </c>
      <c r="Z37" s="594">
        <v>0</v>
      </c>
      <c r="AA37" s="594">
        <v>0</v>
      </c>
      <c r="AB37" s="594">
        <v>0</v>
      </c>
      <c r="AC37" s="594">
        <v>0</v>
      </c>
      <c r="AD37" s="594">
        <v>0</v>
      </c>
      <c r="AE37" s="594">
        <v>0</v>
      </c>
      <c r="AF37" s="594">
        <v>9</v>
      </c>
      <c r="AG37" s="594">
        <v>0</v>
      </c>
      <c r="AH37" s="594">
        <v>0</v>
      </c>
      <c r="AI37" s="594">
        <v>0</v>
      </c>
      <c r="AJ37" s="715">
        <v>0</v>
      </c>
      <c r="AK37" s="703">
        <v>0</v>
      </c>
      <c r="AL37" s="703">
        <v>0</v>
      </c>
      <c r="AM37" s="703">
        <v>0</v>
      </c>
      <c r="AN37" s="641">
        <v>0</v>
      </c>
      <c r="AO37" s="205"/>
    </row>
    <row r="38" spans="1:41" ht="24.75" customHeight="1" thickTop="1" thickBot="1" x14ac:dyDescent="0.25">
      <c r="A38" s="893"/>
      <c r="B38" s="188" t="s">
        <v>207</v>
      </c>
      <c r="C38" s="720">
        <f>SUM(C35:C37)</f>
        <v>62</v>
      </c>
      <c r="D38" s="721">
        <f t="shared" ref="D38:AN38" si="30">SUM(D35:D37)</f>
        <v>0</v>
      </c>
      <c r="E38" s="721">
        <f t="shared" si="30"/>
        <v>62</v>
      </c>
      <c r="F38" s="721">
        <f t="shared" si="30"/>
        <v>12</v>
      </c>
      <c r="G38" s="721">
        <f t="shared" si="30"/>
        <v>44</v>
      </c>
      <c r="H38" s="721">
        <f t="shared" si="30"/>
        <v>18</v>
      </c>
      <c r="I38" s="721">
        <f t="shared" si="30"/>
        <v>18</v>
      </c>
      <c r="J38" s="721">
        <f t="shared" si="30"/>
        <v>41</v>
      </c>
      <c r="K38" s="721">
        <f t="shared" si="30"/>
        <v>18</v>
      </c>
      <c r="L38" s="721">
        <f t="shared" si="30"/>
        <v>0</v>
      </c>
      <c r="M38" s="721">
        <f t="shared" si="30"/>
        <v>0</v>
      </c>
      <c r="N38" s="721">
        <f t="shared" si="30"/>
        <v>43</v>
      </c>
      <c r="O38" s="721">
        <f t="shared" si="30"/>
        <v>4</v>
      </c>
      <c r="P38" s="721">
        <f t="shared" si="30"/>
        <v>12</v>
      </c>
      <c r="Q38" s="721">
        <f t="shared" si="30"/>
        <v>7</v>
      </c>
      <c r="R38" s="721">
        <f t="shared" si="30"/>
        <v>0</v>
      </c>
      <c r="S38" s="721">
        <f t="shared" si="30"/>
        <v>0</v>
      </c>
      <c r="T38" s="721">
        <f t="shared" si="30"/>
        <v>4</v>
      </c>
      <c r="U38" s="721">
        <f t="shared" si="30"/>
        <v>20</v>
      </c>
      <c r="V38" s="721">
        <f t="shared" si="30"/>
        <v>0</v>
      </c>
      <c r="W38" s="721">
        <f t="shared" si="30"/>
        <v>0</v>
      </c>
      <c r="X38" s="721">
        <f t="shared" si="30"/>
        <v>0</v>
      </c>
      <c r="Y38" s="721">
        <f t="shared" si="30"/>
        <v>44</v>
      </c>
      <c r="Z38" s="721">
        <f t="shared" si="30"/>
        <v>0</v>
      </c>
      <c r="AA38" s="721">
        <f t="shared" si="30"/>
        <v>18</v>
      </c>
      <c r="AB38" s="721">
        <f t="shared" si="30"/>
        <v>18</v>
      </c>
      <c r="AC38" s="721">
        <f t="shared" si="30"/>
        <v>3</v>
      </c>
      <c r="AD38" s="721">
        <f t="shared" si="30"/>
        <v>0</v>
      </c>
      <c r="AE38" s="721">
        <f t="shared" si="30"/>
        <v>0</v>
      </c>
      <c r="AF38" s="721">
        <f t="shared" si="30"/>
        <v>44</v>
      </c>
      <c r="AG38" s="721">
        <f t="shared" si="30"/>
        <v>18</v>
      </c>
      <c r="AH38" s="721">
        <f t="shared" si="30"/>
        <v>0</v>
      </c>
      <c r="AI38" s="721">
        <f t="shared" si="30"/>
        <v>18</v>
      </c>
      <c r="AJ38" s="721">
        <f t="shared" si="30"/>
        <v>1</v>
      </c>
      <c r="AK38" s="721">
        <f t="shared" si="30"/>
        <v>18</v>
      </c>
      <c r="AL38" s="721">
        <f t="shared" si="30"/>
        <v>1</v>
      </c>
      <c r="AM38" s="721">
        <f t="shared" si="30"/>
        <v>18</v>
      </c>
      <c r="AN38" s="722">
        <f t="shared" si="30"/>
        <v>1</v>
      </c>
      <c r="AO38" s="189"/>
    </row>
    <row r="39" spans="1:41" ht="24.75" customHeight="1" x14ac:dyDescent="0.2">
      <c r="A39" s="892" t="s">
        <v>122</v>
      </c>
      <c r="B39" s="190" t="s">
        <v>276</v>
      </c>
      <c r="C39" s="728">
        <v>41</v>
      </c>
      <c r="D39" s="710"/>
      <c r="E39" s="710">
        <v>3</v>
      </c>
      <c r="F39" s="710">
        <v>5</v>
      </c>
      <c r="G39" s="640"/>
      <c r="H39" s="640">
        <v>18</v>
      </c>
      <c r="I39" s="711">
        <v>7</v>
      </c>
      <c r="J39" s="711">
        <v>25</v>
      </c>
      <c r="K39" s="640">
        <v>9</v>
      </c>
      <c r="L39" s="640"/>
      <c r="M39" s="640"/>
      <c r="N39" s="711">
        <v>21</v>
      </c>
      <c r="O39" s="640">
        <v>5</v>
      </c>
      <c r="P39" s="640"/>
      <c r="Q39" s="640"/>
      <c r="R39" s="640">
        <v>10</v>
      </c>
      <c r="S39" s="640"/>
      <c r="T39" s="640">
        <v>40</v>
      </c>
      <c r="U39" s="640"/>
      <c r="V39" s="640">
        <v>1</v>
      </c>
      <c r="W39" s="640"/>
      <c r="X39" s="640"/>
      <c r="Y39" s="640">
        <v>15</v>
      </c>
      <c r="Z39" s="640">
        <v>15</v>
      </c>
      <c r="AA39" s="640">
        <v>11</v>
      </c>
      <c r="AB39" s="640">
        <v>11</v>
      </c>
      <c r="AC39" s="640">
        <v>4</v>
      </c>
      <c r="AD39" s="640"/>
      <c r="AE39" s="640"/>
      <c r="AF39" s="640">
        <v>32</v>
      </c>
      <c r="AG39" s="640">
        <v>8</v>
      </c>
      <c r="AH39" s="640">
        <v>1</v>
      </c>
      <c r="AI39" s="640"/>
      <c r="AJ39" s="712"/>
      <c r="AK39" s="673"/>
      <c r="AL39" s="673"/>
      <c r="AM39" s="673"/>
      <c r="AN39" s="684"/>
      <c r="AO39" s="43"/>
    </row>
    <row r="40" spans="1:41" ht="24.75" customHeight="1" x14ac:dyDescent="0.2">
      <c r="A40" s="897"/>
      <c r="B40" s="191" t="s">
        <v>277</v>
      </c>
      <c r="C40" s="729">
        <v>6</v>
      </c>
      <c r="D40" s="710"/>
      <c r="E40" s="710">
        <v>1</v>
      </c>
      <c r="F40" s="710">
        <v>1</v>
      </c>
      <c r="G40" s="640"/>
      <c r="H40" s="640">
        <v>2</v>
      </c>
      <c r="I40" s="711">
        <v>2</v>
      </c>
      <c r="J40" s="711">
        <v>4</v>
      </c>
      <c r="K40" s="640">
        <v>1</v>
      </c>
      <c r="L40" s="640"/>
      <c r="M40" s="640"/>
      <c r="N40" s="711">
        <v>5</v>
      </c>
      <c r="O40" s="640"/>
      <c r="P40" s="640"/>
      <c r="Q40" s="640"/>
      <c r="R40" s="640"/>
      <c r="S40" s="640"/>
      <c r="T40" s="640"/>
      <c r="U40" s="640"/>
      <c r="V40" s="640">
        <v>6</v>
      </c>
      <c r="W40" s="640"/>
      <c r="X40" s="640"/>
      <c r="Y40" s="640">
        <v>2</v>
      </c>
      <c r="Z40" s="640">
        <v>1</v>
      </c>
      <c r="AA40" s="640">
        <v>3</v>
      </c>
      <c r="AB40" s="640">
        <v>3</v>
      </c>
      <c r="AC40" s="640">
        <v>1</v>
      </c>
      <c r="AD40" s="640"/>
      <c r="AE40" s="640"/>
      <c r="AF40" s="640">
        <v>5</v>
      </c>
      <c r="AG40" s="640">
        <v>1</v>
      </c>
      <c r="AH40" s="640"/>
      <c r="AI40" s="640"/>
      <c r="AJ40" s="712"/>
      <c r="AK40" s="673"/>
      <c r="AL40" s="673"/>
      <c r="AM40" s="673"/>
      <c r="AN40" s="684"/>
      <c r="AO40" s="43"/>
    </row>
    <row r="41" spans="1:41" ht="24.75" customHeight="1" x14ac:dyDescent="0.2">
      <c r="A41" s="897"/>
      <c r="B41" s="191" t="s">
        <v>278</v>
      </c>
      <c r="C41" s="729">
        <v>5</v>
      </c>
      <c r="D41" s="710"/>
      <c r="E41" s="710">
        <v>1</v>
      </c>
      <c r="F41" s="710">
        <v>1</v>
      </c>
      <c r="G41" s="640"/>
      <c r="H41" s="640">
        <v>1</v>
      </c>
      <c r="I41" s="711">
        <v>1</v>
      </c>
      <c r="J41" s="711">
        <v>4</v>
      </c>
      <c r="K41" s="640"/>
      <c r="L41" s="640"/>
      <c r="M41" s="640"/>
      <c r="N41" s="711">
        <v>4</v>
      </c>
      <c r="O41" s="640"/>
      <c r="P41" s="640"/>
      <c r="Q41" s="640"/>
      <c r="R41" s="640"/>
      <c r="S41" s="640"/>
      <c r="T41" s="640"/>
      <c r="U41" s="640"/>
      <c r="V41" s="640">
        <v>5</v>
      </c>
      <c r="W41" s="640"/>
      <c r="X41" s="640"/>
      <c r="Y41" s="640"/>
      <c r="Z41" s="640">
        <v>1</v>
      </c>
      <c r="AA41" s="640">
        <v>4</v>
      </c>
      <c r="AB41" s="640">
        <v>4</v>
      </c>
      <c r="AC41" s="640">
        <v>1</v>
      </c>
      <c r="AD41" s="640"/>
      <c r="AE41" s="640"/>
      <c r="AF41" s="640">
        <v>5</v>
      </c>
      <c r="AG41" s="640"/>
      <c r="AH41" s="640"/>
      <c r="AI41" s="640"/>
      <c r="AJ41" s="712"/>
      <c r="AK41" s="673"/>
      <c r="AL41" s="673"/>
      <c r="AM41" s="673"/>
      <c r="AN41" s="684"/>
      <c r="AO41" s="43"/>
    </row>
    <row r="42" spans="1:41" ht="24.75" customHeight="1" x14ac:dyDescent="0.2">
      <c r="A42" s="897"/>
      <c r="B42" s="191" t="s">
        <v>279</v>
      </c>
      <c r="C42" s="729">
        <v>14</v>
      </c>
      <c r="D42" s="710"/>
      <c r="E42" s="710">
        <v>3</v>
      </c>
      <c r="F42" s="710">
        <v>3</v>
      </c>
      <c r="G42" s="640"/>
      <c r="H42" s="640"/>
      <c r="I42" s="711">
        <v>2</v>
      </c>
      <c r="J42" s="711">
        <v>10</v>
      </c>
      <c r="K42" s="640"/>
      <c r="L42" s="640"/>
      <c r="M42" s="640"/>
      <c r="N42" s="711">
        <v>10</v>
      </c>
      <c r="O42" s="640"/>
      <c r="P42" s="640"/>
      <c r="Q42" s="640"/>
      <c r="R42" s="640"/>
      <c r="S42" s="640"/>
      <c r="T42" s="640"/>
      <c r="U42" s="640"/>
      <c r="V42" s="640">
        <v>14</v>
      </c>
      <c r="W42" s="640">
        <v>2</v>
      </c>
      <c r="X42" s="640">
        <v>2</v>
      </c>
      <c r="Y42" s="640">
        <v>4</v>
      </c>
      <c r="Z42" s="640">
        <v>3</v>
      </c>
      <c r="AA42" s="640">
        <v>7</v>
      </c>
      <c r="AB42" s="640">
        <v>7</v>
      </c>
      <c r="AC42" s="640">
        <v>1</v>
      </c>
      <c r="AD42" s="640"/>
      <c r="AE42" s="640"/>
      <c r="AF42" s="640">
        <v>12</v>
      </c>
      <c r="AG42" s="640">
        <v>2</v>
      </c>
      <c r="AH42" s="640"/>
      <c r="AI42" s="640"/>
      <c r="AJ42" s="712"/>
      <c r="AK42" s="673"/>
      <c r="AL42" s="673"/>
      <c r="AM42" s="673"/>
      <c r="AN42" s="684"/>
      <c r="AO42" s="43"/>
    </row>
    <row r="43" spans="1:41" ht="24.75" customHeight="1" x14ac:dyDescent="0.2">
      <c r="A43" s="897"/>
      <c r="B43" s="191" t="s">
        <v>280</v>
      </c>
      <c r="C43" s="729">
        <v>9</v>
      </c>
      <c r="D43" s="710"/>
      <c r="E43" s="710">
        <v>3</v>
      </c>
      <c r="F43" s="710">
        <v>1</v>
      </c>
      <c r="G43" s="640"/>
      <c r="H43" s="640"/>
      <c r="I43" s="711"/>
      <c r="J43" s="711">
        <v>8</v>
      </c>
      <c r="K43" s="640"/>
      <c r="L43" s="640"/>
      <c r="M43" s="640"/>
      <c r="N43" s="711">
        <v>3</v>
      </c>
      <c r="O43" s="640">
        <v>3</v>
      </c>
      <c r="P43" s="640"/>
      <c r="Q43" s="640"/>
      <c r="R43" s="640">
        <v>2</v>
      </c>
      <c r="S43" s="640">
        <v>2</v>
      </c>
      <c r="T43" s="640">
        <v>2</v>
      </c>
      <c r="U43" s="640"/>
      <c r="V43" s="640">
        <v>5</v>
      </c>
      <c r="W43" s="640"/>
      <c r="X43" s="640"/>
      <c r="Y43" s="640">
        <v>4</v>
      </c>
      <c r="Z43" s="640">
        <v>3</v>
      </c>
      <c r="AA43" s="640">
        <v>2</v>
      </c>
      <c r="AB43" s="640">
        <v>2</v>
      </c>
      <c r="AC43" s="640">
        <v>1</v>
      </c>
      <c r="AD43" s="640"/>
      <c r="AE43" s="640"/>
      <c r="AF43" s="640">
        <v>8</v>
      </c>
      <c r="AG43" s="640"/>
      <c r="AH43" s="640">
        <v>1</v>
      </c>
      <c r="AI43" s="640"/>
      <c r="AJ43" s="712"/>
      <c r="AK43" s="673"/>
      <c r="AL43" s="673"/>
      <c r="AM43" s="673"/>
      <c r="AN43" s="684"/>
      <c r="AO43" s="43"/>
    </row>
    <row r="44" spans="1:41" ht="24.75" customHeight="1" x14ac:dyDescent="0.2">
      <c r="A44" s="897"/>
      <c r="B44" s="191" t="s">
        <v>281</v>
      </c>
      <c r="C44" s="729">
        <v>7</v>
      </c>
      <c r="D44" s="710"/>
      <c r="E44" s="696">
        <v>1</v>
      </c>
      <c r="F44" s="696">
        <v>1</v>
      </c>
      <c r="G44" s="609"/>
      <c r="H44" s="609"/>
      <c r="I44" s="609"/>
      <c r="J44" s="609">
        <v>4</v>
      </c>
      <c r="K44" s="609"/>
      <c r="L44" s="609"/>
      <c r="M44" s="609"/>
      <c r="N44" s="609">
        <v>7</v>
      </c>
      <c r="O44" s="609"/>
      <c r="P44" s="609"/>
      <c r="Q44" s="609"/>
      <c r="R44" s="609"/>
      <c r="S44" s="609"/>
      <c r="T44" s="609"/>
      <c r="U44" s="609"/>
      <c r="V44" s="609">
        <v>7</v>
      </c>
      <c r="W44" s="609"/>
      <c r="X44" s="609"/>
      <c r="Y44" s="609">
        <v>3</v>
      </c>
      <c r="Z44" s="609">
        <v>1</v>
      </c>
      <c r="AA44" s="609">
        <v>3</v>
      </c>
      <c r="AB44" s="609">
        <v>3</v>
      </c>
      <c r="AC44" s="609">
        <v>1</v>
      </c>
      <c r="AD44" s="609"/>
      <c r="AE44" s="609"/>
      <c r="AF44" s="609">
        <v>7</v>
      </c>
      <c r="AG44" s="609"/>
      <c r="AH44" s="609"/>
      <c r="AI44" s="609"/>
      <c r="AJ44" s="719"/>
      <c r="AK44" s="698"/>
      <c r="AL44" s="698"/>
      <c r="AM44" s="698"/>
      <c r="AN44" s="638"/>
      <c r="AO44" s="44"/>
    </row>
    <row r="45" spans="1:41" ht="24.75" customHeight="1" x14ac:dyDescent="0.2">
      <c r="A45" s="898"/>
      <c r="B45" s="191" t="s">
        <v>282</v>
      </c>
      <c r="C45" s="729">
        <v>4</v>
      </c>
      <c r="D45" s="710"/>
      <c r="E45" s="696"/>
      <c r="F45" s="696"/>
      <c r="G45" s="609"/>
      <c r="H45" s="609"/>
      <c r="I45" s="609"/>
      <c r="J45" s="609">
        <v>2</v>
      </c>
      <c r="K45" s="609"/>
      <c r="L45" s="609"/>
      <c r="M45" s="609"/>
      <c r="N45" s="609">
        <v>3</v>
      </c>
      <c r="O45" s="609"/>
      <c r="P45" s="609"/>
      <c r="Q45" s="609"/>
      <c r="R45" s="609"/>
      <c r="S45" s="609"/>
      <c r="T45" s="609"/>
      <c r="U45" s="609"/>
      <c r="V45" s="609">
        <v>4</v>
      </c>
      <c r="W45" s="609"/>
      <c r="X45" s="609"/>
      <c r="Y45" s="609">
        <v>1</v>
      </c>
      <c r="Z45" s="609">
        <v>1</v>
      </c>
      <c r="AA45" s="609">
        <v>2</v>
      </c>
      <c r="AB45" s="609">
        <v>2</v>
      </c>
      <c r="AC45" s="609">
        <v>1</v>
      </c>
      <c r="AD45" s="609"/>
      <c r="AE45" s="609"/>
      <c r="AF45" s="609">
        <v>4</v>
      </c>
      <c r="AG45" s="609"/>
      <c r="AH45" s="609"/>
      <c r="AI45" s="609"/>
      <c r="AJ45" s="719"/>
      <c r="AK45" s="698"/>
      <c r="AL45" s="698"/>
      <c r="AM45" s="698"/>
      <c r="AN45" s="638"/>
      <c r="AO45" s="44"/>
    </row>
    <row r="46" spans="1:41" ht="24.75" customHeight="1" thickBot="1" x14ac:dyDescent="0.25">
      <c r="A46" s="898"/>
      <c r="B46" s="208" t="s">
        <v>283</v>
      </c>
      <c r="C46" s="730">
        <v>8</v>
      </c>
      <c r="D46" s="714"/>
      <c r="E46" s="714">
        <v>3</v>
      </c>
      <c r="F46" s="714"/>
      <c r="G46" s="714"/>
      <c r="H46" s="714"/>
      <c r="I46" s="714">
        <v>4</v>
      </c>
      <c r="J46" s="714">
        <v>4</v>
      </c>
      <c r="K46" s="714"/>
      <c r="L46" s="714"/>
      <c r="M46" s="714"/>
      <c r="N46" s="714">
        <v>6</v>
      </c>
      <c r="O46" s="714">
        <v>4</v>
      </c>
      <c r="P46" s="714">
        <v>0</v>
      </c>
      <c r="Q46" s="714"/>
      <c r="R46" s="714"/>
      <c r="S46" s="714"/>
      <c r="T46" s="714"/>
      <c r="U46" s="714"/>
      <c r="V46" s="714">
        <v>8</v>
      </c>
      <c r="W46" s="714"/>
      <c r="X46" s="714"/>
      <c r="Y46" s="714">
        <v>4</v>
      </c>
      <c r="Z46" s="714">
        <v>1</v>
      </c>
      <c r="AA46" s="714">
        <v>3</v>
      </c>
      <c r="AB46" s="714">
        <v>3</v>
      </c>
      <c r="AC46" s="714">
        <v>1</v>
      </c>
      <c r="AD46" s="714"/>
      <c r="AE46" s="714"/>
      <c r="AF46" s="714">
        <v>4</v>
      </c>
      <c r="AG46" s="714"/>
      <c r="AH46" s="714">
        <v>4</v>
      </c>
      <c r="AI46" s="714"/>
      <c r="AJ46" s="714"/>
      <c r="AK46" s="714"/>
      <c r="AL46" s="714"/>
      <c r="AM46" s="714"/>
      <c r="AN46" s="731"/>
      <c r="AO46" s="205"/>
    </row>
    <row r="47" spans="1:41" ht="24.75" customHeight="1" thickTop="1" thickBot="1" x14ac:dyDescent="0.25">
      <c r="A47" s="893"/>
      <c r="B47" s="188" t="s">
        <v>210</v>
      </c>
      <c r="C47" s="720">
        <f>SUM(C39:C46)</f>
        <v>94</v>
      </c>
      <c r="D47" s="717">
        <f t="shared" ref="D47:AN47" si="31">SUM(D39:D46)</f>
        <v>0</v>
      </c>
      <c r="E47" s="717">
        <f t="shared" si="31"/>
        <v>15</v>
      </c>
      <c r="F47" s="717">
        <f t="shared" si="31"/>
        <v>12</v>
      </c>
      <c r="G47" s="732">
        <f t="shared" si="31"/>
        <v>0</v>
      </c>
      <c r="H47" s="717">
        <f t="shared" si="31"/>
        <v>21</v>
      </c>
      <c r="I47" s="717">
        <f t="shared" si="31"/>
        <v>16</v>
      </c>
      <c r="J47" s="717">
        <f t="shared" si="31"/>
        <v>61</v>
      </c>
      <c r="K47" s="717">
        <f t="shared" si="31"/>
        <v>10</v>
      </c>
      <c r="L47" s="717">
        <f t="shared" si="31"/>
        <v>0</v>
      </c>
      <c r="M47" s="717">
        <f t="shared" si="31"/>
        <v>0</v>
      </c>
      <c r="N47" s="717">
        <f t="shared" si="31"/>
        <v>59</v>
      </c>
      <c r="O47" s="717">
        <f t="shared" si="31"/>
        <v>12</v>
      </c>
      <c r="P47" s="717">
        <f t="shared" si="31"/>
        <v>0</v>
      </c>
      <c r="Q47" s="717">
        <f t="shared" si="31"/>
        <v>0</v>
      </c>
      <c r="R47" s="717">
        <f t="shared" si="31"/>
        <v>12</v>
      </c>
      <c r="S47" s="717">
        <f t="shared" si="31"/>
        <v>2</v>
      </c>
      <c r="T47" s="717">
        <f t="shared" si="31"/>
        <v>42</v>
      </c>
      <c r="U47" s="717">
        <f t="shared" si="31"/>
        <v>0</v>
      </c>
      <c r="V47" s="717">
        <f t="shared" si="31"/>
        <v>50</v>
      </c>
      <c r="W47" s="717">
        <f t="shared" si="31"/>
        <v>2</v>
      </c>
      <c r="X47" s="717">
        <f t="shared" si="31"/>
        <v>2</v>
      </c>
      <c r="Y47" s="717">
        <f t="shared" si="31"/>
        <v>33</v>
      </c>
      <c r="Z47" s="717">
        <f t="shared" si="31"/>
        <v>26</v>
      </c>
      <c r="AA47" s="717">
        <f t="shared" si="31"/>
        <v>35</v>
      </c>
      <c r="AB47" s="717">
        <f t="shared" si="31"/>
        <v>35</v>
      </c>
      <c r="AC47" s="717">
        <f t="shared" si="31"/>
        <v>11</v>
      </c>
      <c r="AD47" s="717">
        <f t="shared" si="31"/>
        <v>0</v>
      </c>
      <c r="AE47" s="717">
        <f t="shared" si="31"/>
        <v>0</v>
      </c>
      <c r="AF47" s="717">
        <f t="shared" si="31"/>
        <v>77</v>
      </c>
      <c r="AG47" s="717">
        <f t="shared" si="31"/>
        <v>11</v>
      </c>
      <c r="AH47" s="733">
        <f t="shared" si="31"/>
        <v>6</v>
      </c>
      <c r="AI47" s="733">
        <f t="shared" si="31"/>
        <v>0</v>
      </c>
      <c r="AJ47" s="733">
        <f t="shared" si="31"/>
        <v>0</v>
      </c>
      <c r="AK47" s="717">
        <f t="shared" si="31"/>
        <v>0</v>
      </c>
      <c r="AL47" s="717">
        <f t="shared" si="31"/>
        <v>0</v>
      </c>
      <c r="AM47" s="717">
        <f t="shared" si="31"/>
        <v>0</v>
      </c>
      <c r="AN47" s="734">
        <f t="shared" si="31"/>
        <v>0</v>
      </c>
      <c r="AO47" s="207"/>
    </row>
    <row r="48" spans="1:41" s="7" customFormat="1" ht="24.75" customHeight="1" x14ac:dyDescent="0.2">
      <c r="A48" s="858" t="s">
        <v>160</v>
      </c>
      <c r="B48" s="83" t="s">
        <v>161</v>
      </c>
      <c r="C48" s="735">
        <v>71</v>
      </c>
      <c r="D48" s="710">
        <v>17</v>
      </c>
      <c r="E48" s="710">
        <v>22</v>
      </c>
      <c r="F48" s="710">
        <v>10</v>
      </c>
      <c r="G48" s="640"/>
      <c r="H48" s="640">
        <v>71</v>
      </c>
      <c r="I48" s="736"/>
      <c r="J48" s="640">
        <v>71</v>
      </c>
      <c r="K48" s="640">
        <v>32</v>
      </c>
      <c r="L48" s="640"/>
      <c r="M48" s="640"/>
      <c r="N48" s="640">
        <v>10</v>
      </c>
      <c r="O48" s="640">
        <v>10</v>
      </c>
      <c r="P48" s="640">
        <v>10</v>
      </c>
      <c r="Q48" s="640"/>
      <c r="R48" s="738">
        <v>53</v>
      </c>
      <c r="S48" s="640"/>
      <c r="T48" s="640">
        <v>53</v>
      </c>
      <c r="U48" s="640"/>
      <c r="V48" s="640"/>
      <c r="W48" s="640">
        <v>10</v>
      </c>
      <c r="X48" s="640">
        <v>10</v>
      </c>
      <c r="Y48" s="640">
        <v>13</v>
      </c>
      <c r="Z48" s="640"/>
      <c r="AA48" s="640">
        <v>58</v>
      </c>
      <c r="AB48" s="640">
        <v>58</v>
      </c>
      <c r="AC48" s="640">
        <v>1</v>
      </c>
      <c r="AD48" s="640"/>
      <c r="AE48" s="640"/>
      <c r="AF48" s="640">
        <v>16</v>
      </c>
      <c r="AG48" s="640">
        <v>55</v>
      </c>
      <c r="AH48" s="640"/>
      <c r="AI48" s="640">
        <v>71</v>
      </c>
      <c r="AJ48" s="712">
        <v>3</v>
      </c>
      <c r="AK48" s="673">
        <v>38</v>
      </c>
      <c r="AL48" s="673">
        <v>1</v>
      </c>
      <c r="AM48" s="673">
        <v>38</v>
      </c>
      <c r="AN48" s="684">
        <v>2</v>
      </c>
      <c r="AO48" s="45"/>
    </row>
    <row r="49" spans="1:42" s="7" customFormat="1" ht="24.75" customHeight="1" x14ac:dyDescent="0.2">
      <c r="A49" s="872"/>
      <c r="B49" s="70" t="s">
        <v>162</v>
      </c>
      <c r="C49" s="729">
        <v>20</v>
      </c>
      <c r="D49" s="710"/>
      <c r="E49" s="710"/>
      <c r="F49" s="710"/>
      <c r="G49" s="640"/>
      <c r="H49" s="640">
        <v>20</v>
      </c>
      <c r="I49" s="737"/>
      <c r="J49" s="640">
        <v>20</v>
      </c>
      <c r="K49" s="609"/>
      <c r="L49" s="609"/>
      <c r="M49" s="609"/>
      <c r="N49" s="640"/>
      <c r="O49" s="640"/>
      <c r="P49" s="609"/>
      <c r="Q49" s="609"/>
      <c r="R49" s="640">
        <v>3</v>
      </c>
      <c r="S49" s="640"/>
      <c r="T49" s="609">
        <v>3</v>
      </c>
      <c r="U49" s="640"/>
      <c r="V49" s="609"/>
      <c r="W49" s="609"/>
      <c r="X49" s="609"/>
      <c r="Y49" s="640">
        <v>2</v>
      </c>
      <c r="Z49" s="640"/>
      <c r="AA49" s="640">
        <v>18</v>
      </c>
      <c r="AB49" s="609">
        <v>18</v>
      </c>
      <c r="AC49" s="609">
        <v>1</v>
      </c>
      <c r="AD49" s="609"/>
      <c r="AE49" s="609"/>
      <c r="AF49" s="640">
        <v>2</v>
      </c>
      <c r="AG49" s="640">
        <v>18</v>
      </c>
      <c r="AH49" s="640"/>
      <c r="AI49" s="640">
        <v>20</v>
      </c>
      <c r="AJ49" s="712">
        <v>1</v>
      </c>
      <c r="AK49" s="698">
        <v>20</v>
      </c>
      <c r="AL49" s="698">
        <v>1</v>
      </c>
      <c r="AM49" s="698">
        <v>20</v>
      </c>
      <c r="AN49" s="638">
        <v>1</v>
      </c>
      <c r="AO49" s="44"/>
    </row>
    <row r="50" spans="1:42" s="7" customFormat="1" ht="24.75" customHeight="1" x14ac:dyDescent="0.2">
      <c r="A50" s="872"/>
      <c r="B50" s="70" t="s">
        <v>163</v>
      </c>
      <c r="C50" s="729">
        <v>14</v>
      </c>
      <c r="D50" s="710"/>
      <c r="E50" s="710"/>
      <c r="F50" s="710"/>
      <c r="G50" s="640"/>
      <c r="H50" s="640">
        <v>14</v>
      </c>
      <c r="I50" s="737"/>
      <c r="J50" s="640">
        <v>14</v>
      </c>
      <c r="K50" s="609"/>
      <c r="L50" s="609"/>
      <c r="M50" s="609"/>
      <c r="N50" s="640"/>
      <c r="O50" s="640"/>
      <c r="P50" s="609"/>
      <c r="Q50" s="609"/>
      <c r="R50" s="640">
        <v>3</v>
      </c>
      <c r="S50" s="640"/>
      <c r="T50" s="609">
        <v>3</v>
      </c>
      <c r="U50" s="640"/>
      <c r="V50" s="609"/>
      <c r="W50" s="609"/>
      <c r="X50" s="609"/>
      <c r="Y50" s="640">
        <v>9</v>
      </c>
      <c r="Z50" s="640"/>
      <c r="AA50" s="640">
        <v>5</v>
      </c>
      <c r="AB50" s="609">
        <v>5</v>
      </c>
      <c r="AC50" s="609"/>
      <c r="AD50" s="609"/>
      <c r="AE50" s="609"/>
      <c r="AF50" s="640">
        <v>7</v>
      </c>
      <c r="AG50" s="640">
        <v>7</v>
      </c>
      <c r="AH50" s="640"/>
      <c r="AI50" s="640">
        <v>14</v>
      </c>
      <c r="AJ50" s="712"/>
      <c r="AK50" s="698">
        <v>7</v>
      </c>
      <c r="AL50" s="698"/>
      <c r="AM50" s="698">
        <v>7</v>
      </c>
      <c r="AN50" s="638"/>
      <c r="AO50" s="413" t="s">
        <v>410</v>
      </c>
    </row>
    <row r="51" spans="1:42" s="7" customFormat="1" ht="24.75" customHeight="1" x14ac:dyDescent="0.2">
      <c r="A51" s="872"/>
      <c r="B51" s="70" t="s">
        <v>164</v>
      </c>
      <c r="C51" s="729">
        <v>3</v>
      </c>
      <c r="D51" s="710"/>
      <c r="E51" s="710"/>
      <c r="F51" s="710"/>
      <c r="G51" s="640"/>
      <c r="H51" s="640">
        <v>3</v>
      </c>
      <c r="I51" s="737"/>
      <c r="J51" s="640">
        <v>3</v>
      </c>
      <c r="K51" s="609"/>
      <c r="L51" s="609"/>
      <c r="M51" s="609"/>
      <c r="N51" s="640"/>
      <c r="O51" s="640"/>
      <c r="P51" s="609"/>
      <c r="Q51" s="609"/>
      <c r="R51" s="640">
        <v>1</v>
      </c>
      <c r="S51" s="640"/>
      <c r="T51" s="609">
        <v>1</v>
      </c>
      <c r="U51" s="640"/>
      <c r="V51" s="609"/>
      <c r="W51" s="609"/>
      <c r="X51" s="609"/>
      <c r="Y51" s="640"/>
      <c r="Z51" s="640"/>
      <c r="AA51" s="640">
        <v>3</v>
      </c>
      <c r="AB51" s="609">
        <v>3</v>
      </c>
      <c r="AC51" s="609"/>
      <c r="AD51" s="609"/>
      <c r="AE51" s="609"/>
      <c r="AF51" s="640"/>
      <c r="AG51" s="640">
        <v>3</v>
      </c>
      <c r="AH51" s="640"/>
      <c r="AI51" s="640">
        <v>3</v>
      </c>
      <c r="AJ51" s="712"/>
      <c r="AK51" s="698">
        <v>6</v>
      </c>
      <c r="AL51" s="698"/>
      <c r="AM51" s="698">
        <v>6</v>
      </c>
      <c r="AN51" s="638"/>
      <c r="AO51" s="413" t="s">
        <v>410</v>
      </c>
    </row>
    <row r="52" spans="1:42" s="7" customFormat="1" ht="24.75" customHeight="1" x14ac:dyDescent="0.2">
      <c r="A52" s="872"/>
      <c r="B52" s="70" t="s">
        <v>165</v>
      </c>
      <c r="C52" s="729">
        <v>60</v>
      </c>
      <c r="D52" s="710">
        <v>33</v>
      </c>
      <c r="E52" s="696"/>
      <c r="F52" s="696"/>
      <c r="G52" s="609"/>
      <c r="H52" s="609">
        <v>60</v>
      </c>
      <c r="I52" s="609"/>
      <c r="J52" s="640">
        <v>60</v>
      </c>
      <c r="K52" s="609"/>
      <c r="L52" s="609"/>
      <c r="M52" s="609"/>
      <c r="N52" s="609"/>
      <c r="O52" s="609">
        <v>20</v>
      </c>
      <c r="P52" s="609">
        <v>20</v>
      </c>
      <c r="Q52" s="609">
        <v>20</v>
      </c>
      <c r="R52" s="609">
        <v>46</v>
      </c>
      <c r="S52" s="609"/>
      <c r="T52" s="609">
        <v>46</v>
      </c>
      <c r="U52" s="609"/>
      <c r="V52" s="609"/>
      <c r="W52" s="609"/>
      <c r="X52" s="609"/>
      <c r="Y52" s="609"/>
      <c r="Z52" s="609"/>
      <c r="AA52" s="609">
        <v>60</v>
      </c>
      <c r="AB52" s="609">
        <v>60</v>
      </c>
      <c r="AC52" s="609">
        <v>1</v>
      </c>
      <c r="AD52" s="609"/>
      <c r="AE52" s="609"/>
      <c r="AF52" s="609">
        <v>23</v>
      </c>
      <c r="AG52" s="609">
        <v>37</v>
      </c>
      <c r="AH52" s="609"/>
      <c r="AI52" s="609">
        <v>60</v>
      </c>
      <c r="AJ52" s="719">
        <v>4</v>
      </c>
      <c r="AK52" s="698">
        <v>33</v>
      </c>
      <c r="AL52" s="698">
        <v>1</v>
      </c>
      <c r="AM52" s="698">
        <v>33</v>
      </c>
      <c r="AN52" s="638">
        <v>1</v>
      </c>
      <c r="AO52" s="414"/>
    </row>
    <row r="53" spans="1:42" s="7" customFormat="1" ht="24.75" customHeight="1" x14ac:dyDescent="0.2">
      <c r="A53" s="872"/>
      <c r="B53" s="70" t="s">
        <v>166</v>
      </c>
      <c r="C53" s="729">
        <v>9</v>
      </c>
      <c r="D53" s="710"/>
      <c r="E53" s="696"/>
      <c r="F53" s="696"/>
      <c r="G53" s="609">
        <v>1</v>
      </c>
      <c r="H53" s="609">
        <v>8</v>
      </c>
      <c r="I53" s="609"/>
      <c r="J53" s="640">
        <v>9</v>
      </c>
      <c r="K53" s="609"/>
      <c r="L53" s="609"/>
      <c r="M53" s="609"/>
      <c r="N53" s="609"/>
      <c r="O53" s="609"/>
      <c r="P53" s="609"/>
      <c r="Q53" s="609"/>
      <c r="R53" s="609"/>
      <c r="S53" s="609"/>
      <c r="T53" s="609"/>
      <c r="U53" s="609"/>
      <c r="V53" s="609"/>
      <c r="W53" s="609"/>
      <c r="X53" s="609"/>
      <c r="Y53" s="609">
        <v>4</v>
      </c>
      <c r="Z53" s="609"/>
      <c r="AA53" s="609">
        <v>5</v>
      </c>
      <c r="AB53" s="609">
        <v>5</v>
      </c>
      <c r="AC53" s="609"/>
      <c r="AD53" s="609"/>
      <c r="AE53" s="609"/>
      <c r="AF53" s="609">
        <v>4</v>
      </c>
      <c r="AG53" s="609">
        <v>5</v>
      </c>
      <c r="AH53" s="609"/>
      <c r="AI53" s="609">
        <v>9</v>
      </c>
      <c r="AJ53" s="719"/>
      <c r="AK53" s="698"/>
      <c r="AL53" s="698"/>
      <c r="AM53" s="698"/>
      <c r="AN53" s="638"/>
      <c r="AO53" s="44"/>
    </row>
    <row r="54" spans="1:42" s="7" customFormat="1" ht="24.75" customHeight="1" x14ac:dyDescent="0.2">
      <c r="A54" s="872"/>
      <c r="B54" s="387" t="s">
        <v>167</v>
      </c>
      <c r="C54" s="738">
        <v>7</v>
      </c>
      <c r="D54" s="710"/>
      <c r="E54" s="696"/>
      <c r="F54" s="696"/>
      <c r="G54" s="609"/>
      <c r="H54" s="609">
        <v>7</v>
      </c>
      <c r="I54" s="609"/>
      <c r="J54" s="640">
        <v>5</v>
      </c>
      <c r="K54" s="609"/>
      <c r="L54" s="609"/>
      <c r="M54" s="609"/>
      <c r="N54" s="609"/>
      <c r="O54" s="609"/>
      <c r="P54" s="609"/>
      <c r="Q54" s="609"/>
      <c r="R54" s="609"/>
      <c r="S54" s="609"/>
      <c r="T54" s="609"/>
      <c r="U54" s="609"/>
      <c r="V54" s="609"/>
      <c r="W54" s="609"/>
      <c r="X54" s="609"/>
      <c r="Y54" s="609"/>
      <c r="Z54" s="609"/>
      <c r="AA54" s="609">
        <v>7</v>
      </c>
      <c r="AB54" s="609">
        <v>7</v>
      </c>
      <c r="AC54" s="609"/>
      <c r="AD54" s="609"/>
      <c r="AE54" s="609"/>
      <c r="AF54" s="609"/>
      <c r="AG54" s="609">
        <v>7</v>
      </c>
      <c r="AH54" s="609"/>
      <c r="AI54" s="609">
        <v>7</v>
      </c>
      <c r="AJ54" s="719">
        <v>1</v>
      </c>
      <c r="AK54" s="698">
        <v>5</v>
      </c>
      <c r="AL54" s="739"/>
      <c r="AM54" s="698">
        <v>5</v>
      </c>
      <c r="AN54" s="638">
        <v>1</v>
      </c>
      <c r="AO54" s="415" t="s">
        <v>411</v>
      </c>
    </row>
    <row r="55" spans="1:42" s="7" customFormat="1" ht="24.75" customHeight="1" x14ac:dyDescent="0.2">
      <c r="A55" s="872"/>
      <c r="B55" s="70" t="s">
        <v>168</v>
      </c>
      <c r="C55" s="729">
        <v>5</v>
      </c>
      <c r="D55" s="710"/>
      <c r="E55" s="696"/>
      <c r="F55" s="696"/>
      <c r="G55" s="609">
        <v>1</v>
      </c>
      <c r="H55" s="609">
        <v>4</v>
      </c>
      <c r="I55" s="609"/>
      <c r="J55" s="640">
        <v>5</v>
      </c>
      <c r="K55" s="609"/>
      <c r="L55" s="609"/>
      <c r="M55" s="609"/>
      <c r="N55" s="609"/>
      <c r="O55" s="609"/>
      <c r="P55" s="609"/>
      <c r="Q55" s="609"/>
      <c r="R55" s="609"/>
      <c r="S55" s="609"/>
      <c r="T55" s="609"/>
      <c r="U55" s="609"/>
      <c r="V55" s="609"/>
      <c r="W55" s="609"/>
      <c r="X55" s="609"/>
      <c r="Y55" s="609">
        <v>5</v>
      </c>
      <c r="Z55" s="609"/>
      <c r="AA55" s="609"/>
      <c r="AB55" s="609"/>
      <c r="AC55" s="609"/>
      <c r="AD55" s="609"/>
      <c r="AE55" s="609"/>
      <c r="AF55" s="609">
        <v>5</v>
      </c>
      <c r="AG55" s="609"/>
      <c r="AH55" s="609"/>
      <c r="AI55" s="609">
        <v>5</v>
      </c>
      <c r="AJ55" s="719"/>
      <c r="AK55" s="698"/>
      <c r="AL55" s="698"/>
      <c r="AM55" s="698"/>
      <c r="AN55" s="638"/>
      <c r="AO55" s="44"/>
    </row>
    <row r="56" spans="1:42" s="7" customFormat="1" ht="24.75" customHeight="1" thickBot="1" x14ac:dyDescent="0.25">
      <c r="A56" s="872"/>
      <c r="B56" s="198" t="s">
        <v>169</v>
      </c>
      <c r="C56" s="730">
        <v>15</v>
      </c>
      <c r="D56" s="714"/>
      <c r="E56" s="714"/>
      <c r="F56" s="714"/>
      <c r="G56" s="714">
        <v>5</v>
      </c>
      <c r="H56" s="714">
        <v>10</v>
      </c>
      <c r="I56" s="714"/>
      <c r="J56" s="714">
        <v>15</v>
      </c>
      <c r="K56" s="714"/>
      <c r="L56" s="714"/>
      <c r="M56" s="714"/>
      <c r="N56" s="714"/>
      <c r="O56" s="714"/>
      <c r="P56" s="714"/>
      <c r="Q56" s="714"/>
      <c r="R56" s="714"/>
      <c r="S56" s="714"/>
      <c r="T56" s="714"/>
      <c r="U56" s="714"/>
      <c r="V56" s="714"/>
      <c r="W56" s="714"/>
      <c r="X56" s="714"/>
      <c r="Y56" s="714">
        <v>9</v>
      </c>
      <c r="Z56" s="714"/>
      <c r="AA56" s="714">
        <v>6</v>
      </c>
      <c r="AB56" s="714">
        <v>6</v>
      </c>
      <c r="AC56" s="714"/>
      <c r="AD56" s="714"/>
      <c r="AE56" s="714"/>
      <c r="AF56" s="714">
        <v>15</v>
      </c>
      <c r="AG56" s="714"/>
      <c r="AH56" s="714"/>
      <c r="AI56" s="714">
        <v>15</v>
      </c>
      <c r="AJ56" s="714">
        <v>1</v>
      </c>
      <c r="AK56" s="740"/>
      <c r="AL56" s="740"/>
      <c r="AM56" s="740">
        <v>15</v>
      </c>
      <c r="AN56" s="731">
        <v>1</v>
      </c>
      <c r="AO56" s="205"/>
    </row>
    <row r="57" spans="1:42" s="7" customFormat="1" ht="24.75" customHeight="1" thickTop="1" thickBot="1" x14ac:dyDescent="0.25">
      <c r="A57" s="873"/>
      <c r="B57" s="197" t="s">
        <v>105</v>
      </c>
      <c r="C57" s="720">
        <f>SUM(C48:C56)</f>
        <v>204</v>
      </c>
      <c r="D57" s="717">
        <f t="shared" ref="D57:AN57" si="32">SUM(D48:D56)</f>
        <v>50</v>
      </c>
      <c r="E57" s="717">
        <f t="shared" si="32"/>
        <v>22</v>
      </c>
      <c r="F57" s="717">
        <f t="shared" si="32"/>
        <v>10</v>
      </c>
      <c r="G57" s="717">
        <f t="shared" si="32"/>
        <v>7</v>
      </c>
      <c r="H57" s="717">
        <f t="shared" si="32"/>
        <v>197</v>
      </c>
      <c r="I57" s="717">
        <f t="shared" si="32"/>
        <v>0</v>
      </c>
      <c r="J57" s="717">
        <f t="shared" si="32"/>
        <v>202</v>
      </c>
      <c r="K57" s="717">
        <f t="shared" si="32"/>
        <v>32</v>
      </c>
      <c r="L57" s="717">
        <f t="shared" si="32"/>
        <v>0</v>
      </c>
      <c r="M57" s="717">
        <f t="shared" si="32"/>
        <v>0</v>
      </c>
      <c r="N57" s="717">
        <f t="shared" si="32"/>
        <v>10</v>
      </c>
      <c r="O57" s="717">
        <f t="shared" si="32"/>
        <v>30</v>
      </c>
      <c r="P57" s="717">
        <f t="shared" si="32"/>
        <v>30</v>
      </c>
      <c r="Q57" s="717">
        <f t="shared" si="32"/>
        <v>20</v>
      </c>
      <c r="R57" s="717">
        <f t="shared" si="32"/>
        <v>106</v>
      </c>
      <c r="S57" s="717">
        <f t="shared" si="32"/>
        <v>0</v>
      </c>
      <c r="T57" s="717">
        <f t="shared" si="32"/>
        <v>106</v>
      </c>
      <c r="U57" s="717">
        <f t="shared" si="32"/>
        <v>0</v>
      </c>
      <c r="V57" s="717">
        <f t="shared" si="32"/>
        <v>0</v>
      </c>
      <c r="W57" s="717">
        <f t="shared" si="32"/>
        <v>10</v>
      </c>
      <c r="X57" s="717">
        <f t="shared" si="32"/>
        <v>10</v>
      </c>
      <c r="Y57" s="717">
        <f t="shared" si="32"/>
        <v>42</v>
      </c>
      <c r="Z57" s="717">
        <f t="shared" si="32"/>
        <v>0</v>
      </c>
      <c r="AA57" s="717">
        <f t="shared" si="32"/>
        <v>162</v>
      </c>
      <c r="AB57" s="717">
        <f t="shared" si="32"/>
        <v>162</v>
      </c>
      <c r="AC57" s="717">
        <f t="shared" si="32"/>
        <v>3</v>
      </c>
      <c r="AD57" s="717">
        <f t="shared" si="32"/>
        <v>0</v>
      </c>
      <c r="AE57" s="717">
        <f t="shared" si="32"/>
        <v>0</v>
      </c>
      <c r="AF57" s="717">
        <f t="shared" si="32"/>
        <v>72</v>
      </c>
      <c r="AG57" s="717">
        <f t="shared" si="32"/>
        <v>132</v>
      </c>
      <c r="AH57" s="717">
        <f t="shared" si="32"/>
        <v>0</v>
      </c>
      <c r="AI57" s="717">
        <f t="shared" si="32"/>
        <v>204</v>
      </c>
      <c r="AJ57" s="717">
        <f t="shared" si="32"/>
        <v>10</v>
      </c>
      <c r="AK57" s="717">
        <f t="shared" si="32"/>
        <v>109</v>
      </c>
      <c r="AL57" s="717">
        <f t="shared" si="32"/>
        <v>3</v>
      </c>
      <c r="AM57" s="717">
        <f t="shared" si="32"/>
        <v>124</v>
      </c>
      <c r="AN57" s="718">
        <f t="shared" si="32"/>
        <v>6</v>
      </c>
      <c r="AO57" s="189"/>
    </row>
    <row r="58" spans="1:42" s="7" customFormat="1" ht="24.75" customHeight="1" x14ac:dyDescent="0.2">
      <c r="A58" s="858" t="s">
        <v>170</v>
      </c>
      <c r="B58" s="83" t="s">
        <v>171</v>
      </c>
      <c r="C58" s="728">
        <v>212</v>
      </c>
      <c r="D58" s="741">
        <v>175</v>
      </c>
      <c r="E58" s="608">
        <v>212</v>
      </c>
      <c r="F58" s="741">
        <v>160</v>
      </c>
      <c r="G58" s="647">
        <v>30</v>
      </c>
      <c r="H58" s="646">
        <v>175</v>
      </c>
      <c r="I58" s="646">
        <v>175</v>
      </c>
      <c r="J58" s="646">
        <v>175</v>
      </c>
      <c r="K58" s="742">
        <v>140</v>
      </c>
      <c r="L58" s="742"/>
      <c r="M58" s="640"/>
      <c r="N58" s="743">
        <v>180</v>
      </c>
      <c r="O58" s="742">
        <v>30</v>
      </c>
      <c r="P58" s="742">
        <v>175</v>
      </c>
      <c r="Q58" s="742">
        <v>25</v>
      </c>
      <c r="R58" s="742">
        <v>18</v>
      </c>
      <c r="S58" s="742">
        <v>25</v>
      </c>
      <c r="T58" s="742">
        <v>145</v>
      </c>
      <c r="U58" s="742">
        <v>5</v>
      </c>
      <c r="V58" s="744"/>
      <c r="W58" s="744"/>
      <c r="X58" s="744"/>
      <c r="Y58" s="647">
        <v>30</v>
      </c>
      <c r="Z58" s="742"/>
      <c r="AA58" s="646">
        <v>175</v>
      </c>
      <c r="AB58" s="646">
        <v>175</v>
      </c>
      <c r="AC58" s="742">
        <v>10</v>
      </c>
      <c r="AD58" s="640"/>
      <c r="AE58" s="640"/>
      <c r="AF58" s="640"/>
      <c r="AG58" s="646">
        <v>175</v>
      </c>
      <c r="AH58" s="647">
        <v>37</v>
      </c>
      <c r="AI58" s="646">
        <v>175</v>
      </c>
      <c r="AJ58" s="745">
        <v>3</v>
      </c>
      <c r="AK58" s="746">
        <v>175</v>
      </c>
      <c r="AL58" s="747">
        <v>1</v>
      </c>
      <c r="AM58" s="646">
        <v>175</v>
      </c>
      <c r="AN58" s="748">
        <v>1</v>
      </c>
      <c r="AO58" s="421" t="s">
        <v>415</v>
      </c>
      <c r="AP58" s="7" t="s">
        <v>413</v>
      </c>
    </row>
    <row r="59" spans="1:42" s="7" customFormat="1" ht="24.75" customHeight="1" x14ac:dyDescent="0.2">
      <c r="A59" s="872"/>
      <c r="B59" s="70" t="s">
        <v>172</v>
      </c>
      <c r="C59" s="729">
        <v>5</v>
      </c>
      <c r="D59" s="741"/>
      <c r="E59" s="620">
        <v>5</v>
      </c>
      <c r="F59" s="749"/>
      <c r="G59" s="654"/>
      <c r="H59" s="653"/>
      <c r="I59" s="653"/>
      <c r="J59" s="653"/>
      <c r="K59" s="651"/>
      <c r="L59" s="609"/>
      <c r="M59" s="609"/>
      <c r="N59" s="651"/>
      <c r="O59" s="651"/>
      <c r="P59" s="651"/>
      <c r="Q59" s="651"/>
      <c r="R59" s="651"/>
      <c r="S59" s="651"/>
      <c r="T59" s="651"/>
      <c r="U59" s="651"/>
      <c r="V59" s="750"/>
      <c r="W59" s="750"/>
      <c r="X59" s="750"/>
      <c r="Y59" s="654">
        <v>2</v>
      </c>
      <c r="Z59" s="651"/>
      <c r="AA59" s="653"/>
      <c r="AB59" s="653"/>
      <c r="AC59" s="651"/>
      <c r="AD59" s="609"/>
      <c r="AE59" s="640"/>
      <c r="AF59" s="609"/>
      <c r="AG59" s="653"/>
      <c r="AH59" s="654">
        <v>5</v>
      </c>
      <c r="AI59" s="653"/>
      <c r="AJ59" s="751"/>
      <c r="AK59" s="752"/>
      <c r="AL59" s="753"/>
      <c r="AM59" s="653"/>
      <c r="AN59" s="754"/>
      <c r="AO59" s="422" t="s">
        <v>415</v>
      </c>
      <c r="AP59" s="7" t="s">
        <v>413</v>
      </c>
    </row>
    <row r="60" spans="1:42" s="7" customFormat="1" ht="24.75" customHeight="1" thickBot="1" x14ac:dyDescent="0.25">
      <c r="A60" s="872"/>
      <c r="B60" s="198" t="s">
        <v>173</v>
      </c>
      <c r="C60" s="730">
        <v>50</v>
      </c>
      <c r="D60" s="755">
        <v>37</v>
      </c>
      <c r="E60" s="596">
        <v>50</v>
      </c>
      <c r="F60" s="756">
        <v>30</v>
      </c>
      <c r="G60" s="661">
        <v>2</v>
      </c>
      <c r="H60" s="660">
        <v>37</v>
      </c>
      <c r="I60" s="660">
        <v>37</v>
      </c>
      <c r="J60" s="660">
        <v>37</v>
      </c>
      <c r="K60" s="658">
        <v>30</v>
      </c>
      <c r="L60" s="594"/>
      <c r="M60" s="594"/>
      <c r="N60" s="658">
        <v>43</v>
      </c>
      <c r="O60" s="658">
        <v>30</v>
      </c>
      <c r="P60" s="658">
        <v>37</v>
      </c>
      <c r="Q60" s="658">
        <v>10</v>
      </c>
      <c r="R60" s="658"/>
      <c r="S60" s="658">
        <v>7</v>
      </c>
      <c r="T60" s="757">
        <v>30</v>
      </c>
      <c r="U60" s="658"/>
      <c r="V60" s="758"/>
      <c r="W60" s="758"/>
      <c r="X60" s="758"/>
      <c r="Y60" s="661">
        <v>5</v>
      </c>
      <c r="Z60" s="658"/>
      <c r="AA60" s="660">
        <v>37</v>
      </c>
      <c r="AB60" s="660">
        <v>37</v>
      </c>
      <c r="AC60" s="658">
        <v>4</v>
      </c>
      <c r="AD60" s="594"/>
      <c r="AE60" s="594"/>
      <c r="AF60" s="594"/>
      <c r="AG60" s="660">
        <v>37</v>
      </c>
      <c r="AH60" s="661">
        <v>13</v>
      </c>
      <c r="AI60" s="660">
        <v>37</v>
      </c>
      <c r="AJ60" s="759"/>
      <c r="AK60" s="760">
        <v>37</v>
      </c>
      <c r="AL60" s="761"/>
      <c r="AM60" s="660">
        <v>37</v>
      </c>
      <c r="AN60" s="762"/>
      <c r="AO60" s="420" t="s">
        <v>416</v>
      </c>
      <c r="AP60" s="7" t="s">
        <v>413</v>
      </c>
    </row>
    <row r="61" spans="1:42" s="7" customFormat="1" ht="24.75" customHeight="1" thickTop="1" thickBot="1" x14ac:dyDescent="0.25">
      <c r="A61" s="873"/>
      <c r="B61" s="197" t="s">
        <v>105</v>
      </c>
      <c r="C61" s="720">
        <f>SUM(C58:C60)</f>
        <v>267</v>
      </c>
      <c r="D61" s="721">
        <f t="shared" ref="D61:AN61" si="33">SUM(D58:D60)</f>
        <v>212</v>
      </c>
      <c r="E61" s="721">
        <f t="shared" si="33"/>
        <v>267</v>
      </c>
      <c r="F61" s="721">
        <f t="shared" si="33"/>
        <v>190</v>
      </c>
      <c r="G61" s="763">
        <f t="shared" si="33"/>
        <v>32</v>
      </c>
      <c r="H61" s="721">
        <f t="shared" si="33"/>
        <v>212</v>
      </c>
      <c r="I61" s="721">
        <f t="shared" si="33"/>
        <v>212</v>
      </c>
      <c r="J61" s="721">
        <f t="shared" si="33"/>
        <v>212</v>
      </c>
      <c r="K61" s="721">
        <f t="shared" si="33"/>
        <v>170</v>
      </c>
      <c r="L61" s="717">
        <f t="shared" si="33"/>
        <v>0</v>
      </c>
      <c r="M61" s="717">
        <f t="shared" si="33"/>
        <v>0</v>
      </c>
      <c r="N61" s="721">
        <f t="shared" si="33"/>
        <v>223</v>
      </c>
      <c r="O61" s="721">
        <f t="shared" si="33"/>
        <v>60</v>
      </c>
      <c r="P61" s="721">
        <f t="shared" si="33"/>
        <v>212</v>
      </c>
      <c r="Q61" s="721">
        <f t="shared" si="33"/>
        <v>35</v>
      </c>
      <c r="R61" s="721">
        <f t="shared" si="33"/>
        <v>18</v>
      </c>
      <c r="S61" s="721">
        <f t="shared" si="33"/>
        <v>32</v>
      </c>
      <c r="T61" s="721">
        <f t="shared" si="33"/>
        <v>175</v>
      </c>
      <c r="U61" s="721">
        <f t="shared" si="33"/>
        <v>5</v>
      </c>
      <c r="V61" s="717">
        <f t="shared" si="33"/>
        <v>0</v>
      </c>
      <c r="W61" s="717">
        <f t="shared" si="33"/>
        <v>0</v>
      </c>
      <c r="X61" s="717">
        <f t="shared" si="33"/>
        <v>0</v>
      </c>
      <c r="Y61" s="721">
        <f t="shared" si="33"/>
        <v>37</v>
      </c>
      <c r="Z61" s="717">
        <f t="shared" si="33"/>
        <v>0</v>
      </c>
      <c r="AA61" s="721">
        <f t="shared" si="33"/>
        <v>212</v>
      </c>
      <c r="AB61" s="721">
        <f t="shared" si="33"/>
        <v>212</v>
      </c>
      <c r="AC61" s="721">
        <f t="shared" si="33"/>
        <v>14</v>
      </c>
      <c r="AD61" s="717">
        <f t="shared" si="33"/>
        <v>0</v>
      </c>
      <c r="AE61" s="717">
        <f t="shared" si="33"/>
        <v>0</v>
      </c>
      <c r="AF61" s="717">
        <f t="shared" si="33"/>
        <v>0</v>
      </c>
      <c r="AG61" s="721">
        <f t="shared" si="33"/>
        <v>212</v>
      </c>
      <c r="AH61" s="721">
        <f t="shared" si="33"/>
        <v>55</v>
      </c>
      <c r="AI61" s="721">
        <f t="shared" si="33"/>
        <v>212</v>
      </c>
      <c r="AJ61" s="721">
        <f t="shared" si="33"/>
        <v>3</v>
      </c>
      <c r="AK61" s="721">
        <f t="shared" si="33"/>
        <v>212</v>
      </c>
      <c r="AL61" s="721">
        <f t="shared" si="33"/>
        <v>1</v>
      </c>
      <c r="AM61" s="721">
        <f t="shared" si="33"/>
        <v>212</v>
      </c>
      <c r="AN61" s="764">
        <f t="shared" si="33"/>
        <v>1</v>
      </c>
      <c r="AO61" s="207"/>
    </row>
    <row r="62" spans="1:42" s="7" customFormat="1" ht="24.75" customHeight="1" x14ac:dyDescent="0.2">
      <c r="A62" s="858" t="s">
        <v>29</v>
      </c>
      <c r="B62" s="83" t="s">
        <v>174</v>
      </c>
      <c r="C62" s="728">
        <v>88</v>
      </c>
      <c r="D62" s="710"/>
      <c r="E62" s="710">
        <v>23</v>
      </c>
      <c r="F62" s="710">
        <v>4</v>
      </c>
      <c r="G62" s="640">
        <v>1</v>
      </c>
      <c r="H62" s="710">
        <v>23</v>
      </c>
      <c r="I62" s="711">
        <v>23</v>
      </c>
      <c r="J62" s="710">
        <v>23</v>
      </c>
      <c r="K62" s="640">
        <v>23</v>
      </c>
      <c r="L62" s="640"/>
      <c r="M62" s="640"/>
      <c r="N62" s="640">
        <v>10</v>
      </c>
      <c r="O62" s="640">
        <v>5</v>
      </c>
      <c r="P62" s="666">
        <v>5</v>
      </c>
      <c r="Q62" s="666"/>
      <c r="R62" s="640">
        <v>10</v>
      </c>
      <c r="S62" s="640"/>
      <c r="T62" s="640">
        <v>5</v>
      </c>
      <c r="U62" s="640">
        <v>5</v>
      </c>
      <c r="V62" s="640"/>
      <c r="W62" s="640"/>
      <c r="X62" s="640"/>
      <c r="Y62" s="640">
        <v>65</v>
      </c>
      <c r="Z62" s="640"/>
      <c r="AA62" s="710">
        <v>23</v>
      </c>
      <c r="AB62" s="710">
        <v>23</v>
      </c>
      <c r="AC62" s="640">
        <v>3</v>
      </c>
      <c r="AD62" s="640"/>
      <c r="AE62" s="640"/>
      <c r="AF62" s="640">
        <v>2</v>
      </c>
      <c r="AG62" s="640">
        <v>23</v>
      </c>
      <c r="AH62" s="710">
        <v>63</v>
      </c>
      <c r="AI62" s="710">
        <v>23</v>
      </c>
      <c r="AJ62" s="712">
        <v>2</v>
      </c>
      <c r="AK62" s="673">
        <v>10</v>
      </c>
      <c r="AL62" s="673">
        <v>1</v>
      </c>
      <c r="AM62" s="710">
        <v>10</v>
      </c>
      <c r="AN62" s="684">
        <v>1</v>
      </c>
      <c r="AO62" s="45"/>
    </row>
    <row r="63" spans="1:42" s="7" customFormat="1" ht="24.75" customHeight="1" x14ac:dyDescent="0.2">
      <c r="A63" s="872"/>
      <c r="B63" s="70" t="s">
        <v>257</v>
      </c>
      <c r="C63" s="729">
        <v>2</v>
      </c>
      <c r="D63" s="710"/>
      <c r="E63" s="696"/>
      <c r="F63" s="696"/>
      <c r="G63" s="640"/>
      <c r="H63" s="696"/>
      <c r="I63" s="609"/>
      <c r="J63" s="696"/>
      <c r="K63" s="609"/>
      <c r="L63" s="609"/>
      <c r="M63" s="609"/>
      <c r="N63" s="609"/>
      <c r="O63" s="609"/>
      <c r="P63" s="609"/>
      <c r="Q63" s="609"/>
      <c r="R63" s="609"/>
      <c r="S63" s="609"/>
      <c r="T63" s="609"/>
      <c r="U63" s="609"/>
      <c r="V63" s="609"/>
      <c r="W63" s="609"/>
      <c r="X63" s="609"/>
      <c r="Y63" s="640">
        <v>2</v>
      </c>
      <c r="Z63" s="609"/>
      <c r="AA63" s="696"/>
      <c r="AB63" s="696"/>
      <c r="AC63" s="609"/>
      <c r="AD63" s="609"/>
      <c r="AE63" s="609"/>
      <c r="AF63" s="609"/>
      <c r="AG63" s="609"/>
      <c r="AH63" s="696">
        <v>2</v>
      </c>
      <c r="AI63" s="696"/>
      <c r="AJ63" s="719"/>
      <c r="AK63" s="698"/>
      <c r="AL63" s="698"/>
      <c r="AM63" s="696"/>
      <c r="AN63" s="638"/>
      <c r="AO63" s="44"/>
    </row>
    <row r="64" spans="1:42" s="7" customFormat="1" ht="24.75" customHeight="1" thickBot="1" x14ac:dyDescent="0.25">
      <c r="A64" s="872"/>
      <c r="B64" s="198" t="s">
        <v>258</v>
      </c>
      <c r="C64" s="730">
        <v>11</v>
      </c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714"/>
      <c r="P64" s="714"/>
      <c r="Q64" s="714"/>
      <c r="R64" s="714"/>
      <c r="S64" s="714"/>
      <c r="T64" s="714"/>
      <c r="U64" s="714"/>
      <c r="V64" s="714"/>
      <c r="W64" s="714"/>
      <c r="X64" s="714"/>
      <c r="Y64" s="714">
        <v>11</v>
      </c>
      <c r="Z64" s="714"/>
      <c r="AA64" s="714"/>
      <c r="AB64" s="714"/>
      <c r="AC64" s="714"/>
      <c r="AD64" s="714"/>
      <c r="AE64" s="714"/>
      <c r="AF64" s="714"/>
      <c r="AG64" s="714"/>
      <c r="AH64" s="714">
        <v>11</v>
      </c>
      <c r="AI64" s="714"/>
      <c r="AJ64" s="714"/>
      <c r="AK64" s="714"/>
      <c r="AL64" s="714"/>
      <c r="AM64" s="714"/>
      <c r="AN64" s="731"/>
      <c r="AO64" s="205"/>
    </row>
    <row r="65" spans="1:41" s="7" customFormat="1" ht="24.75" customHeight="1" thickTop="1" thickBot="1" x14ac:dyDescent="0.25">
      <c r="A65" s="873"/>
      <c r="B65" s="197" t="s">
        <v>105</v>
      </c>
      <c r="C65" s="720">
        <f>SUM(C62:C64)</f>
        <v>101</v>
      </c>
      <c r="D65" s="721">
        <f t="shared" ref="D65:AN65" si="34">SUM(D62:D64)</f>
        <v>0</v>
      </c>
      <c r="E65" s="721">
        <f t="shared" si="34"/>
        <v>23</v>
      </c>
      <c r="F65" s="721">
        <f t="shared" si="34"/>
        <v>4</v>
      </c>
      <c r="G65" s="721">
        <f t="shared" si="34"/>
        <v>1</v>
      </c>
      <c r="H65" s="721">
        <f t="shared" si="34"/>
        <v>23</v>
      </c>
      <c r="I65" s="721">
        <f t="shared" si="34"/>
        <v>23</v>
      </c>
      <c r="J65" s="721">
        <f t="shared" si="34"/>
        <v>23</v>
      </c>
      <c r="K65" s="721">
        <f t="shared" si="34"/>
        <v>23</v>
      </c>
      <c r="L65" s="721">
        <f t="shared" si="34"/>
        <v>0</v>
      </c>
      <c r="M65" s="721">
        <f t="shared" si="34"/>
        <v>0</v>
      </c>
      <c r="N65" s="721">
        <f t="shared" si="34"/>
        <v>10</v>
      </c>
      <c r="O65" s="721">
        <f t="shared" si="34"/>
        <v>5</v>
      </c>
      <c r="P65" s="721">
        <f t="shared" si="34"/>
        <v>5</v>
      </c>
      <c r="Q65" s="721">
        <f t="shared" si="34"/>
        <v>0</v>
      </c>
      <c r="R65" s="721">
        <f t="shared" si="34"/>
        <v>10</v>
      </c>
      <c r="S65" s="721">
        <f t="shared" si="34"/>
        <v>0</v>
      </c>
      <c r="T65" s="721">
        <f t="shared" si="34"/>
        <v>5</v>
      </c>
      <c r="U65" s="721">
        <f t="shared" si="34"/>
        <v>5</v>
      </c>
      <c r="V65" s="721">
        <f t="shared" si="34"/>
        <v>0</v>
      </c>
      <c r="W65" s="721">
        <f t="shared" si="34"/>
        <v>0</v>
      </c>
      <c r="X65" s="721">
        <f t="shared" si="34"/>
        <v>0</v>
      </c>
      <c r="Y65" s="721">
        <f t="shared" si="34"/>
        <v>78</v>
      </c>
      <c r="Z65" s="721">
        <f t="shared" si="34"/>
        <v>0</v>
      </c>
      <c r="AA65" s="721">
        <f t="shared" si="34"/>
        <v>23</v>
      </c>
      <c r="AB65" s="721">
        <f t="shared" si="34"/>
        <v>23</v>
      </c>
      <c r="AC65" s="721">
        <f t="shared" si="34"/>
        <v>3</v>
      </c>
      <c r="AD65" s="721">
        <f t="shared" si="34"/>
        <v>0</v>
      </c>
      <c r="AE65" s="721">
        <f t="shared" si="34"/>
        <v>0</v>
      </c>
      <c r="AF65" s="721">
        <f t="shared" si="34"/>
        <v>2</v>
      </c>
      <c r="AG65" s="721">
        <f t="shared" si="34"/>
        <v>23</v>
      </c>
      <c r="AH65" s="763">
        <f t="shared" si="34"/>
        <v>76</v>
      </c>
      <c r="AI65" s="721">
        <f t="shared" si="34"/>
        <v>23</v>
      </c>
      <c r="AJ65" s="721">
        <f t="shared" si="34"/>
        <v>2</v>
      </c>
      <c r="AK65" s="721">
        <f t="shared" si="34"/>
        <v>10</v>
      </c>
      <c r="AL65" s="721">
        <f t="shared" si="34"/>
        <v>1</v>
      </c>
      <c r="AM65" s="721">
        <f t="shared" si="34"/>
        <v>10</v>
      </c>
      <c r="AN65" s="722">
        <f t="shared" si="34"/>
        <v>1</v>
      </c>
      <c r="AO65" s="189"/>
    </row>
    <row r="66" spans="1:41" ht="24.75" customHeight="1" x14ac:dyDescent="0.2">
      <c r="A66" s="890" t="s">
        <v>211</v>
      </c>
      <c r="B66" s="187" t="s">
        <v>259</v>
      </c>
      <c r="C66" s="765">
        <v>17</v>
      </c>
      <c r="D66" s="710"/>
      <c r="E66" s="710">
        <v>17</v>
      </c>
      <c r="F66" s="710"/>
      <c r="G66" s="640">
        <v>16</v>
      </c>
      <c r="H66" s="640">
        <v>1</v>
      </c>
      <c r="I66" s="736"/>
      <c r="J66" s="640">
        <v>1</v>
      </c>
      <c r="K66" s="640"/>
      <c r="L66" s="640"/>
      <c r="M66" s="640"/>
      <c r="N66" s="640">
        <v>1</v>
      </c>
      <c r="O66" s="640"/>
      <c r="P66" s="640"/>
      <c r="Q66" s="640"/>
      <c r="R66" s="640"/>
      <c r="S66" s="640"/>
      <c r="T66" s="640"/>
      <c r="U66" s="640"/>
      <c r="V66" s="640"/>
      <c r="W66" s="640">
        <v>17</v>
      </c>
      <c r="X66" s="640">
        <v>17</v>
      </c>
      <c r="Y66" s="640">
        <v>3</v>
      </c>
      <c r="Z66" s="640"/>
      <c r="AA66" s="640">
        <v>14</v>
      </c>
      <c r="AB66" s="640">
        <v>14</v>
      </c>
      <c r="AC66" s="640">
        <v>1</v>
      </c>
      <c r="AD66" s="640"/>
      <c r="AE66" s="640"/>
      <c r="AF66" s="640"/>
      <c r="AG66" s="640">
        <v>1</v>
      </c>
      <c r="AH66" s="640">
        <v>16</v>
      </c>
      <c r="AI66" s="640">
        <v>1</v>
      </c>
      <c r="AJ66" s="712"/>
      <c r="AK66" s="673">
        <v>1</v>
      </c>
      <c r="AL66" s="673"/>
      <c r="AM66" s="673">
        <v>1</v>
      </c>
      <c r="AN66" s="684"/>
      <c r="AO66" s="423" t="s">
        <v>414</v>
      </c>
    </row>
    <row r="67" spans="1:41" ht="24.75" customHeight="1" x14ac:dyDescent="0.2">
      <c r="A67" s="891"/>
      <c r="B67" s="72" t="s">
        <v>260</v>
      </c>
      <c r="C67" s="729">
        <v>3</v>
      </c>
      <c r="D67" s="710"/>
      <c r="E67" s="710">
        <v>3</v>
      </c>
      <c r="F67" s="710"/>
      <c r="G67" s="640">
        <v>3</v>
      </c>
      <c r="H67" s="640"/>
      <c r="I67" s="737"/>
      <c r="J67" s="640"/>
      <c r="K67" s="609"/>
      <c r="L67" s="609"/>
      <c r="M67" s="609"/>
      <c r="N67" s="640"/>
      <c r="O67" s="640"/>
      <c r="P67" s="609"/>
      <c r="Q67" s="609"/>
      <c r="R67" s="640"/>
      <c r="S67" s="640"/>
      <c r="T67" s="609"/>
      <c r="U67" s="640"/>
      <c r="V67" s="609"/>
      <c r="W67" s="609">
        <v>3</v>
      </c>
      <c r="X67" s="609">
        <v>3</v>
      </c>
      <c r="Y67" s="640">
        <v>3</v>
      </c>
      <c r="Z67" s="640"/>
      <c r="AA67" s="640"/>
      <c r="AB67" s="609"/>
      <c r="AC67" s="609"/>
      <c r="AD67" s="609"/>
      <c r="AE67" s="609"/>
      <c r="AF67" s="640"/>
      <c r="AG67" s="640"/>
      <c r="AH67" s="640">
        <v>3</v>
      </c>
      <c r="AI67" s="640"/>
      <c r="AJ67" s="712"/>
      <c r="AK67" s="698"/>
      <c r="AL67" s="698"/>
      <c r="AM67" s="698"/>
      <c r="AN67" s="638"/>
      <c r="AO67" s="44"/>
    </row>
    <row r="68" spans="1:41" ht="24.75" customHeight="1" x14ac:dyDescent="0.2">
      <c r="A68" s="891"/>
      <c r="B68" s="73" t="s">
        <v>261</v>
      </c>
      <c r="C68" s="729">
        <v>4</v>
      </c>
      <c r="D68" s="710"/>
      <c r="E68" s="710">
        <v>4</v>
      </c>
      <c r="F68" s="710"/>
      <c r="G68" s="640">
        <v>4</v>
      </c>
      <c r="H68" s="640"/>
      <c r="I68" s="737"/>
      <c r="J68" s="640"/>
      <c r="K68" s="609"/>
      <c r="L68" s="609"/>
      <c r="M68" s="609"/>
      <c r="N68" s="640"/>
      <c r="O68" s="640"/>
      <c r="P68" s="609"/>
      <c r="Q68" s="609"/>
      <c r="R68" s="640"/>
      <c r="S68" s="640"/>
      <c r="T68" s="609"/>
      <c r="U68" s="640"/>
      <c r="V68" s="609"/>
      <c r="W68" s="609">
        <v>4</v>
      </c>
      <c r="X68" s="609">
        <v>4</v>
      </c>
      <c r="Y68" s="640">
        <v>4</v>
      </c>
      <c r="Z68" s="640"/>
      <c r="AA68" s="640"/>
      <c r="AB68" s="609"/>
      <c r="AC68" s="609"/>
      <c r="AD68" s="609"/>
      <c r="AE68" s="609"/>
      <c r="AF68" s="640"/>
      <c r="AG68" s="640"/>
      <c r="AH68" s="640">
        <v>4</v>
      </c>
      <c r="AI68" s="640"/>
      <c r="AJ68" s="712"/>
      <c r="AK68" s="698"/>
      <c r="AL68" s="698"/>
      <c r="AM68" s="698"/>
      <c r="AN68" s="638"/>
      <c r="AO68" s="44"/>
    </row>
    <row r="69" spans="1:41" ht="24.75" customHeight="1" x14ac:dyDescent="0.2">
      <c r="A69" s="891"/>
      <c r="B69" s="74" t="s">
        <v>262</v>
      </c>
      <c r="C69" s="729">
        <v>2</v>
      </c>
      <c r="D69" s="710"/>
      <c r="E69" s="710">
        <v>2</v>
      </c>
      <c r="F69" s="710"/>
      <c r="G69" s="640">
        <v>2</v>
      </c>
      <c r="H69" s="640"/>
      <c r="I69" s="737"/>
      <c r="J69" s="640"/>
      <c r="K69" s="609"/>
      <c r="L69" s="609"/>
      <c r="M69" s="609"/>
      <c r="N69" s="640"/>
      <c r="O69" s="640"/>
      <c r="P69" s="609"/>
      <c r="Q69" s="609"/>
      <c r="R69" s="640"/>
      <c r="S69" s="640"/>
      <c r="T69" s="609"/>
      <c r="U69" s="640"/>
      <c r="V69" s="609"/>
      <c r="W69" s="609">
        <v>2</v>
      </c>
      <c r="X69" s="609">
        <v>2</v>
      </c>
      <c r="Y69" s="640">
        <v>2</v>
      </c>
      <c r="Z69" s="640"/>
      <c r="AA69" s="766"/>
      <c r="AB69" s="767"/>
      <c r="AC69" s="767"/>
      <c r="AD69" s="609"/>
      <c r="AE69" s="609"/>
      <c r="AF69" s="640"/>
      <c r="AG69" s="640"/>
      <c r="AH69" s="640">
        <v>2</v>
      </c>
      <c r="AI69" s="640"/>
      <c r="AJ69" s="712"/>
      <c r="AK69" s="698"/>
      <c r="AL69" s="698"/>
      <c r="AM69" s="698"/>
      <c r="AN69" s="638"/>
      <c r="AO69" s="44"/>
    </row>
    <row r="70" spans="1:41" ht="24.75" customHeight="1" x14ac:dyDescent="0.2">
      <c r="A70" s="891"/>
      <c r="B70" s="74" t="s">
        <v>263</v>
      </c>
      <c r="C70" s="729">
        <v>4</v>
      </c>
      <c r="D70" s="710"/>
      <c r="E70" s="696">
        <v>4</v>
      </c>
      <c r="F70" s="696"/>
      <c r="G70" s="609">
        <v>4</v>
      </c>
      <c r="H70" s="609"/>
      <c r="I70" s="609"/>
      <c r="J70" s="640"/>
      <c r="K70" s="609"/>
      <c r="L70" s="609"/>
      <c r="M70" s="609"/>
      <c r="N70" s="609"/>
      <c r="O70" s="609"/>
      <c r="P70" s="609"/>
      <c r="Q70" s="609"/>
      <c r="R70" s="609"/>
      <c r="S70" s="609"/>
      <c r="T70" s="609"/>
      <c r="U70" s="609"/>
      <c r="V70" s="609"/>
      <c r="W70" s="609">
        <v>4</v>
      </c>
      <c r="X70" s="609">
        <v>4</v>
      </c>
      <c r="Y70" s="152">
        <v>4</v>
      </c>
      <c r="Z70" s="152"/>
      <c r="AA70" s="768"/>
      <c r="AB70" s="768"/>
      <c r="AC70" s="768"/>
      <c r="AD70" s="152"/>
      <c r="AE70" s="152"/>
      <c r="AF70" s="152"/>
      <c r="AG70" s="152"/>
      <c r="AH70" s="152">
        <v>4</v>
      </c>
      <c r="AI70" s="152"/>
      <c r="AJ70" s="769"/>
      <c r="AK70" s="769"/>
      <c r="AL70" s="769"/>
      <c r="AM70" s="769"/>
      <c r="AN70" s="770"/>
      <c r="AO70" s="44"/>
    </row>
    <row r="71" spans="1:41" ht="24.75" customHeight="1" x14ac:dyDescent="0.2">
      <c r="A71" s="891"/>
      <c r="B71" s="74" t="s">
        <v>264</v>
      </c>
      <c r="C71" s="729">
        <v>3</v>
      </c>
      <c r="D71" s="710"/>
      <c r="E71" s="696">
        <v>3</v>
      </c>
      <c r="F71" s="696"/>
      <c r="G71" s="609">
        <v>3</v>
      </c>
      <c r="H71" s="609"/>
      <c r="I71" s="609"/>
      <c r="J71" s="640"/>
      <c r="K71" s="609"/>
      <c r="L71" s="609"/>
      <c r="M71" s="609"/>
      <c r="N71" s="609"/>
      <c r="O71" s="609"/>
      <c r="P71" s="609"/>
      <c r="Q71" s="609"/>
      <c r="R71" s="609"/>
      <c r="S71" s="609"/>
      <c r="T71" s="609"/>
      <c r="U71" s="609"/>
      <c r="V71" s="609"/>
      <c r="W71" s="609">
        <v>3</v>
      </c>
      <c r="X71" s="609">
        <v>3</v>
      </c>
      <c r="Y71" s="609">
        <v>3</v>
      </c>
      <c r="Z71" s="609"/>
      <c r="AA71" s="767"/>
      <c r="AB71" s="767"/>
      <c r="AC71" s="767"/>
      <c r="AD71" s="609"/>
      <c r="AE71" s="609"/>
      <c r="AF71" s="609"/>
      <c r="AG71" s="609"/>
      <c r="AH71" s="609">
        <v>3</v>
      </c>
      <c r="AI71" s="609"/>
      <c r="AJ71" s="719"/>
      <c r="AK71" s="698"/>
      <c r="AL71" s="698"/>
      <c r="AM71" s="698"/>
      <c r="AN71" s="638"/>
      <c r="AO71" s="44"/>
    </row>
    <row r="72" spans="1:41" ht="24.75" customHeight="1" thickBot="1" x14ac:dyDescent="0.25">
      <c r="A72" s="891"/>
      <c r="B72" s="206" t="s">
        <v>266</v>
      </c>
      <c r="C72" s="713">
        <v>41</v>
      </c>
      <c r="D72" s="714">
        <v>5</v>
      </c>
      <c r="E72" s="714">
        <v>41</v>
      </c>
      <c r="F72" s="714"/>
      <c r="G72" s="714">
        <v>11</v>
      </c>
      <c r="H72" s="714">
        <v>30</v>
      </c>
      <c r="I72" s="714">
        <v>15</v>
      </c>
      <c r="J72" s="714">
        <v>11</v>
      </c>
      <c r="K72" s="714">
        <v>4</v>
      </c>
      <c r="L72" s="714">
        <v>21</v>
      </c>
      <c r="M72" s="714">
        <v>21</v>
      </c>
      <c r="N72" s="714">
        <v>21</v>
      </c>
      <c r="O72" s="714"/>
      <c r="P72" s="714"/>
      <c r="Q72" s="714"/>
      <c r="R72" s="714"/>
      <c r="S72" s="714"/>
      <c r="T72" s="714"/>
      <c r="U72" s="714"/>
      <c r="V72" s="714"/>
      <c r="W72" s="714">
        <v>33</v>
      </c>
      <c r="X72" s="714">
        <v>33</v>
      </c>
      <c r="Y72" s="714">
        <v>1</v>
      </c>
      <c r="Z72" s="714"/>
      <c r="AA72" s="771">
        <v>40</v>
      </c>
      <c r="AB72" s="771">
        <v>40</v>
      </c>
      <c r="AC72" s="771">
        <v>3</v>
      </c>
      <c r="AD72" s="714"/>
      <c r="AE72" s="714"/>
      <c r="AF72" s="714"/>
      <c r="AG72" s="714">
        <v>22</v>
      </c>
      <c r="AH72" s="714">
        <v>19</v>
      </c>
      <c r="AI72" s="714">
        <v>30</v>
      </c>
      <c r="AJ72" s="714">
        <v>1</v>
      </c>
      <c r="AK72" s="740">
        <v>30</v>
      </c>
      <c r="AL72" s="740">
        <v>1</v>
      </c>
      <c r="AM72" s="740">
        <v>30</v>
      </c>
      <c r="AN72" s="731">
        <v>1</v>
      </c>
      <c r="AO72" s="205"/>
    </row>
    <row r="73" spans="1:41" ht="24.75" customHeight="1" thickTop="1" thickBot="1" x14ac:dyDescent="0.25">
      <c r="A73" s="891"/>
      <c r="B73" s="209" t="s">
        <v>105</v>
      </c>
      <c r="C73" s="720">
        <f>SUM(C66:C72)</f>
        <v>74</v>
      </c>
      <c r="D73" s="717">
        <f t="shared" ref="D73:AN73" si="35">SUM(D66:D72)</f>
        <v>5</v>
      </c>
      <c r="E73" s="717">
        <f t="shared" si="35"/>
        <v>74</v>
      </c>
      <c r="F73" s="717">
        <f t="shared" si="35"/>
        <v>0</v>
      </c>
      <c r="G73" s="717">
        <f t="shared" si="35"/>
        <v>43</v>
      </c>
      <c r="H73" s="717">
        <f t="shared" si="35"/>
        <v>31</v>
      </c>
      <c r="I73" s="717">
        <f t="shared" si="35"/>
        <v>15</v>
      </c>
      <c r="J73" s="717">
        <f t="shared" si="35"/>
        <v>12</v>
      </c>
      <c r="K73" s="717">
        <f t="shared" si="35"/>
        <v>4</v>
      </c>
      <c r="L73" s="717">
        <f t="shared" si="35"/>
        <v>21</v>
      </c>
      <c r="M73" s="717">
        <f t="shared" si="35"/>
        <v>21</v>
      </c>
      <c r="N73" s="717">
        <f t="shared" si="35"/>
        <v>22</v>
      </c>
      <c r="O73" s="717">
        <f t="shared" si="35"/>
        <v>0</v>
      </c>
      <c r="P73" s="717">
        <f t="shared" si="35"/>
        <v>0</v>
      </c>
      <c r="Q73" s="717">
        <f t="shared" ref="Q73" si="36">SUM(Q66:Q72)</f>
        <v>0</v>
      </c>
      <c r="R73" s="717">
        <f t="shared" si="35"/>
        <v>0</v>
      </c>
      <c r="S73" s="717">
        <f t="shared" si="35"/>
        <v>0</v>
      </c>
      <c r="T73" s="717">
        <f t="shared" si="35"/>
        <v>0</v>
      </c>
      <c r="U73" s="717">
        <f t="shared" si="35"/>
        <v>0</v>
      </c>
      <c r="V73" s="717">
        <f t="shared" si="35"/>
        <v>0</v>
      </c>
      <c r="W73" s="717">
        <f>SUM(W66:W72)</f>
        <v>66</v>
      </c>
      <c r="X73" s="717">
        <f>SUM(X66:X72)</f>
        <v>66</v>
      </c>
      <c r="Y73" s="772">
        <f t="shared" si="35"/>
        <v>20</v>
      </c>
      <c r="Z73" s="717">
        <f t="shared" si="35"/>
        <v>0</v>
      </c>
      <c r="AA73" s="773">
        <f t="shared" si="35"/>
        <v>54</v>
      </c>
      <c r="AB73" s="773">
        <f t="shared" si="35"/>
        <v>54</v>
      </c>
      <c r="AC73" s="773">
        <f t="shared" si="35"/>
        <v>4</v>
      </c>
      <c r="AD73" s="717">
        <f t="shared" si="35"/>
        <v>0</v>
      </c>
      <c r="AE73" s="717">
        <f t="shared" si="35"/>
        <v>0</v>
      </c>
      <c r="AF73" s="717">
        <f t="shared" si="35"/>
        <v>0</v>
      </c>
      <c r="AG73" s="717">
        <f t="shared" si="35"/>
        <v>23</v>
      </c>
      <c r="AH73" s="772">
        <f t="shared" si="35"/>
        <v>51</v>
      </c>
      <c r="AI73" s="717">
        <f t="shared" si="35"/>
        <v>31</v>
      </c>
      <c r="AJ73" s="717">
        <f t="shared" si="35"/>
        <v>1</v>
      </c>
      <c r="AK73" s="717">
        <f t="shared" si="35"/>
        <v>31</v>
      </c>
      <c r="AL73" s="717">
        <f t="shared" si="35"/>
        <v>1</v>
      </c>
      <c r="AM73" s="717">
        <f t="shared" si="35"/>
        <v>31</v>
      </c>
      <c r="AN73" s="718">
        <f t="shared" si="35"/>
        <v>1</v>
      </c>
      <c r="AO73" s="189"/>
    </row>
    <row r="74" spans="1:41" s="7" customFormat="1" ht="24.75" customHeight="1" x14ac:dyDescent="0.2">
      <c r="A74" s="858" t="s">
        <v>179</v>
      </c>
      <c r="B74" s="71" t="s">
        <v>0</v>
      </c>
      <c r="C74" s="709">
        <v>14</v>
      </c>
      <c r="D74" s="710"/>
      <c r="E74" s="710"/>
      <c r="F74" s="710"/>
      <c r="G74" s="640">
        <v>13</v>
      </c>
      <c r="H74" s="640">
        <v>1</v>
      </c>
      <c r="I74" s="711"/>
      <c r="J74" s="640"/>
      <c r="K74" s="640"/>
      <c r="L74" s="774"/>
      <c r="M74" s="774"/>
      <c r="N74" s="774"/>
      <c r="O74" s="774"/>
      <c r="P74" s="774"/>
      <c r="Q74" s="774"/>
      <c r="R74" s="774"/>
      <c r="S74" s="774"/>
      <c r="T74" s="774"/>
      <c r="U74" s="774"/>
      <c r="V74" s="774"/>
      <c r="W74" s="774"/>
      <c r="X74" s="774"/>
      <c r="Y74" s="774">
        <v>9</v>
      </c>
      <c r="Z74" s="774"/>
      <c r="AA74" s="775">
        <v>5</v>
      </c>
      <c r="AB74" s="775">
        <v>5</v>
      </c>
      <c r="AC74" s="775">
        <v>1</v>
      </c>
      <c r="AD74" s="774"/>
      <c r="AE74" s="774"/>
      <c r="AF74" s="774"/>
      <c r="AG74" s="774">
        <v>4</v>
      </c>
      <c r="AH74" s="774">
        <v>10</v>
      </c>
      <c r="AI74" s="774">
        <v>4</v>
      </c>
      <c r="AJ74" s="774"/>
      <c r="AK74" s="774"/>
      <c r="AL74" s="774"/>
      <c r="AM74" s="774">
        <v>4</v>
      </c>
      <c r="AN74" s="776"/>
      <c r="AO74" s="489" t="s">
        <v>417</v>
      </c>
    </row>
    <row r="75" spans="1:41" s="7" customFormat="1" ht="24.75" customHeight="1" x14ac:dyDescent="0.2">
      <c r="A75" s="866"/>
      <c r="B75" s="71" t="s">
        <v>291</v>
      </c>
      <c r="C75" s="709"/>
      <c r="D75" s="710"/>
      <c r="E75" s="696"/>
      <c r="F75" s="696"/>
      <c r="G75" s="609"/>
      <c r="H75" s="609"/>
      <c r="I75" s="609"/>
      <c r="J75" s="640"/>
      <c r="K75" s="609"/>
      <c r="L75" s="609"/>
      <c r="M75" s="609"/>
      <c r="N75" s="609"/>
      <c r="O75" s="609"/>
      <c r="P75" s="609"/>
      <c r="Q75" s="609"/>
      <c r="R75" s="609"/>
      <c r="S75" s="609"/>
      <c r="T75" s="609"/>
      <c r="U75" s="609"/>
      <c r="V75" s="609"/>
      <c r="W75" s="609"/>
      <c r="X75" s="609"/>
      <c r="Y75" s="609"/>
      <c r="Z75" s="609"/>
      <c r="AA75" s="767"/>
      <c r="AB75" s="767"/>
      <c r="AC75" s="767"/>
      <c r="AD75" s="609"/>
      <c r="AE75" s="609"/>
      <c r="AF75" s="609"/>
      <c r="AG75" s="609"/>
      <c r="AH75" s="609"/>
      <c r="AI75" s="609"/>
      <c r="AJ75" s="719"/>
      <c r="AK75" s="698"/>
      <c r="AL75" s="698"/>
      <c r="AM75" s="698"/>
      <c r="AN75" s="638"/>
      <c r="AO75" s="44"/>
    </row>
    <row r="76" spans="1:41" s="7" customFormat="1" ht="24.75" customHeight="1" x14ac:dyDescent="0.2">
      <c r="A76" s="866"/>
      <c r="B76" s="71" t="s">
        <v>292</v>
      </c>
      <c r="C76" s="709">
        <v>7</v>
      </c>
      <c r="D76" s="710"/>
      <c r="E76" s="696"/>
      <c r="F76" s="696"/>
      <c r="G76" s="609">
        <v>7</v>
      </c>
      <c r="H76" s="609"/>
      <c r="I76" s="609"/>
      <c r="J76" s="640"/>
      <c r="K76" s="609"/>
      <c r="L76" s="609"/>
      <c r="M76" s="609"/>
      <c r="N76" s="609"/>
      <c r="O76" s="609"/>
      <c r="P76" s="609"/>
      <c r="Q76" s="609"/>
      <c r="R76" s="609"/>
      <c r="S76" s="609"/>
      <c r="T76" s="609"/>
      <c r="U76" s="609"/>
      <c r="V76" s="609"/>
      <c r="W76" s="609"/>
      <c r="X76" s="609"/>
      <c r="Y76" s="609">
        <v>7</v>
      </c>
      <c r="Z76" s="609"/>
      <c r="AA76" s="609"/>
      <c r="AB76" s="609"/>
      <c r="AC76" s="609"/>
      <c r="AD76" s="609"/>
      <c r="AE76" s="609"/>
      <c r="AF76" s="609"/>
      <c r="AG76" s="609"/>
      <c r="AH76" s="609">
        <v>7</v>
      </c>
      <c r="AI76" s="609"/>
      <c r="AJ76" s="719"/>
      <c r="AK76" s="698"/>
      <c r="AL76" s="698"/>
      <c r="AM76" s="698"/>
      <c r="AN76" s="638"/>
      <c r="AO76" s="44"/>
    </row>
    <row r="77" spans="1:41" s="7" customFormat="1" ht="24.75" customHeight="1" thickBot="1" x14ac:dyDescent="0.25">
      <c r="A77" s="866"/>
      <c r="B77" s="206" t="s">
        <v>31</v>
      </c>
      <c r="C77" s="713">
        <v>22</v>
      </c>
      <c r="D77" s="714"/>
      <c r="E77" s="714"/>
      <c r="F77" s="714"/>
      <c r="G77" s="714">
        <v>16</v>
      </c>
      <c r="H77" s="714">
        <v>6</v>
      </c>
      <c r="I77" s="714">
        <v>6</v>
      </c>
      <c r="J77" s="714">
        <v>6</v>
      </c>
      <c r="K77" s="714">
        <v>6</v>
      </c>
      <c r="L77" s="714">
        <v>6</v>
      </c>
      <c r="M77" s="714">
        <v>6</v>
      </c>
      <c r="N77" s="714">
        <v>6</v>
      </c>
      <c r="O77" s="714">
        <v>6</v>
      </c>
      <c r="P77" s="714">
        <v>6</v>
      </c>
      <c r="Q77" s="714"/>
      <c r="R77" s="714">
        <v>6</v>
      </c>
      <c r="S77" s="714"/>
      <c r="T77" s="714">
        <v>6</v>
      </c>
      <c r="U77" s="714"/>
      <c r="V77" s="714"/>
      <c r="W77" s="714"/>
      <c r="X77" s="714"/>
      <c r="Y77" s="714">
        <v>16</v>
      </c>
      <c r="Z77" s="714"/>
      <c r="AA77" s="714">
        <v>6</v>
      </c>
      <c r="AB77" s="714">
        <v>6</v>
      </c>
      <c r="AC77" s="714">
        <v>1</v>
      </c>
      <c r="AD77" s="714"/>
      <c r="AE77" s="714"/>
      <c r="AF77" s="714"/>
      <c r="AG77" s="714">
        <v>6</v>
      </c>
      <c r="AH77" s="714">
        <v>16</v>
      </c>
      <c r="AI77" s="714">
        <v>6</v>
      </c>
      <c r="AJ77" s="714">
        <v>1</v>
      </c>
      <c r="AK77" s="714"/>
      <c r="AL77" s="714"/>
      <c r="AM77" s="714">
        <v>6</v>
      </c>
      <c r="AN77" s="731">
        <v>1</v>
      </c>
      <c r="AO77" s="205"/>
    </row>
    <row r="78" spans="1:41" ht="24.75" customHeight="1" thickTop="1" thickBot="1" x14ac:dyDescent="0.25">
      <c r="A78" s="859"/>
      <c r="B78" s="197" t="s">
        <v>105</v>
      </c>
      <c r="C78" s="720">
        <f>SUM(C74:C77)</f>
        <v>43</v>
      </c>
      <c r="D78" s="721">
        <f t="shared" ref="D78:AL78" si="37">SUM(D74:D77)</f>
        <v>0</v>
      </c>
      <c r="E78" s="721">
        <f t="shared" si="37"/>
        <v>0</v>
      </c>
      <c r="F78" s="721">
        <f t="shared" si="37"/>
        <v>0</v>
      </c>
      <c r="G78" s="777">
        <f t="shared" ref="G78:M78" si="38">SUM(G74:G77)</f>
        <v>36</v>
      </c>
      <c r="H78" s="777">
        <f t="shared" si="38"/>
        <v>7</v>
      </c>
      <c r="I78" s="721">
        <f t="shared" si="38"/>
        <v>6</v>
      </c>
      <c r="J78" s="721">
        <f t="shared" si="38"/>
        <v>6</v>
      </c>
      <c r="K78" s="721">
        <f t="shared" si="38"/>
        <v>6</v>
      </c>
      <c r="L78" s="721">
        <f t="shared" si="38"/>
        <v>6</v>
      </c>
      <c r="M78" s="721">
        <f t="shared" si="38"/>
        <v>6</v>
      </c>
      <c r="N78" s="721">
        <f t="shared" si="37"/>
        <v>6</v>
      </c>
      <c r="O78" s="721">
        <f t="shared" si="37"/>
        <v>6</v>
      </c>
      <c r="P78" s="721">
        <f t="shared" si="37"/>
        <v>6</v>
      </c>
      <c r="Q78" s="721">
        <f t="shared" ref="Q78" si="39">SUM(Q74:Q77)</f>
        <v>0</v>
      </c>
      <c r="R78" s="721">
        <f t="shared" si="37"/>
        <v>6</v>
      </c>
      <c r="S78" s="721">
        <f t="shared" si="37"/>
        <v>0</v>
      </c>
      <c r="T78" s="721">
        <f t="shared" si="37"/>
        <v>6</v>
      </c>
      <c r="U78" s="721">
        <f t="shared" si="37"/>
        <v>0</v>
      </c>
      <c r="V78" s="721">
        <f t="shared" si="37"/>
        <v>0</v>
      </c>
      <c r="W78" s="721">
        <f t="shared" ref="W78:X78" si="40">SUM(W74:W77)</f>
        <v>0</v>
      </c>
      <c r="X78" s="721">
        <f t="shared" si="40"/>
        <v>0</v>
      </c>
      <c r="Y78" s="721">
        <f>SUM(Y74:Y77)</f>
        <v>32</v>
      </c>
      <c r="Z78" s="721">
        <f t="shared" si="37"/>
        <v>0</v>
      </c>
      <c r="AA78" s="721">
        <f>SUM(AA74:AA77)</f>
        <v>11</v>
      </c>
      <c r="AB78" s="721">
        <f>SUM(AB74:AB77)</f>
        <v>11</v>
      </c>
      <c r="AC78" s="721">
        <f>SUM(AC74:AC77)</f>
        <v>2</v>
      </c>
      <c r="AD78" s="721">
        <f t="shared" si="37"/>
        <v>0</v>
      </c>
      <c r="AE78" s="721">
        <f t="shared" si="37"/>
        <v>0</v>
      </c>
      <c r="AF78" s="721">
        <f t="shared" si="37"/>
        <v>0</v>
      </c>
      <c r="AG78" s="721">
        <f>SUM(AG74:AG77)</f>
        <v>10</v>
      </c>
      <c r="AH78" s="721">
        <f>SUM(AH74:AH77)</f>
        <v>33</v>
      </c>
      <c r="AI78" s="721">
        <f>SUM(AI74:AI77)</f>
        <v>10</v>
      </c>
      <c r="AJ78" s="721">
        <f>SUM(AJ74:AJ77)</f>
        <v>1</v>
      </c>
      <c r="AK78" s="721">
        <f t="shared" si="37"/>
        <v>0</v>
      </c>
      <c r="AL78" s="721">
        <f t="shared" si="37"/>
        <v>0</v>
      </c>
      <c r="AM78" s="721">
        <f>SUM(AM74:AM77)</f>
        <v>10</v>
      </c>
      <c r="AN78" s="722">
        <f>SUM(AN74:AN77)</f>
        <v>1</v>
      </c>
      <c r="AO78" s="189"/>
    </row>
    <row r="79" spans="1:41" ht="24.75" customHeight="1" x14ac:dyDescent="0.2">
      <c r="A79" s="874" t="s">
        <v>183</v>
      </c>
      <c r="B79" s="71" t="s">
        <v>33</v>
      </c>
      <c r="C79" s="728">
        <v>120</v>
      </c>
      <c r="D79" s="710">
        <v>109</v>
      </c>
      <c r="E79" s="710">
        <v>116</v>
      </c>
      <c r="F79" s="710">
        <v>10</v>
      </c>
      <c r="G79" s="640">
        <v>12</v>
      </c>
      <c r="H79" s="640">
        <v>108</v>
      </c>
      <c r="I79" s="711">
        <v>114</v>
      </c>
      <c r="J79" s="640">
        <v>114</v>
      </c>
      <c r="K79" s="640">
        <v>114</v>
      </c>
      <c r="L79" s="640"/>
      <c r="M79" s="640"/>
      <c r="N79" s="640">
        <v>114</v>
      </c>
      <c r="O79" s="640">
        <v>114</v>
      </c>
      <c r="P79" s="640">
        <v>114</v>
      </c>
      <c r="Q79" s="640"/>
      <c r="R79" s="640">
        <v>114</v>
      </c>
      <c r="S79" s="640">
        <v>55</v>
      </c>
      <c r="T79" s="640">
        <v>55</v>
      </c>
      <c r="U79" s="640">
        <v>4</v>
      </c>
      <c r="V79" s="640"/>
      <c r="W79" s="640"/>
      <c r="X79" s="640"/>
      <c r="Y79" s="640">
        <v>6</v>
      </c>
      <c r="Z79" s="640"/>
      <c r="AA79" s="640">
        <v>114</v>
      </c>
      <c r="AB79" s="640">
        <v>114</v>
      </c>
      <c r="AC79" s="640">
        <v>5</v>
      </c>
      <c r="AD79" s="640"/>
      <c r="AE79" s="640"/>
      <c r="AF79" s="640">
        <v>12</v>
      </c>
      <c r="AG79" s="640">
        <v>108</v>
      </c>
      <c r="AH79" s="640"/>
      <c r="AI79" s="640">
        <v>114</v>
      </c>
      <c r="AJ79" s="712">
        <v>2</v>
      </c>
      <c r="AK79" s="673">
        <v>60</v>
      </c>
      <c r="AL79" s="673">
        <v>1</v>
      </c>
      <c r="AM79" s="673">
        <v>114</v>
      </c>
      <c r="AN79" s="684">
        <v>2</v>
      </c>
      <c r="AO79" s="43"/>
    </row>
    <row r="80" spans="1:41" ht="24.75" customHeight="1" x14ac:dyDescent="0.2">
      <c r="A80" s="874"/>
      <c r="B80" s="71" t="s">
        <v>34</v>
      </c>
      <c r="C80" s="729">
        <v>144</v>
      </c>
      <c r="D80" s="710">
        <v>96</v>
      </c>
      <c r="E80" s="696">
        <v>95</v>
      </c>
      <c r="F80" s="696">
        <v>52</v>
      </c>
      <c r="G80" s="609">
        <v>14</v>
      </c>
      <c r="H80" s="609">
        <v>100</v>
      </c>
      <c r="I80" s="609">
        <v>130</v>
      </c>
      <c r="J80" s="640">
        <v>130</v>
      </c>
      <c r="K80" s="609">
        <v>125</v>
      </c>
      <c r="L80" s="609"/>
      <c r="M80" s="609"/>
      <c r="N80" s="609">
        <v>78</v>
      </c>
      <c r="O80" s="609"/>
      <c r="P80" s="609">
        <v>78</v>
      </c>
      <c r="Q80" s="609"/>
      <c r="R80" s="609">
        <v>108</v>
      </c>
      <c r="S80" s="609">
        <v>10</v>
      </c>
      <c r="T80" s="609">
        <v>75</v>
      </c>
      <c r="U80" s="609">
        <v>8</v>
      </c>
      <c r="V80" s="609"/>
      <c r="W80" s="609"/>
      <c r="X80" s="609"/>
      <c r="Y80" s="609">
        <v>15</v>
      </c>
      <c r="Z80" s="609"/>
      <c r="AA80" s="609">
        <v>129</v>
      </c>
      <c r="AB80" s="609">
        <v>85</v>
      </c>
      <c r="AC80" s="609">
        <v>2</v>
      </c>
      <c r="AD80" s="609">
        <v>44</v>
      </c>
      <c r="AE80" s="609">
        <v>7</v>
      </c>
      <c r="AF80" s="609">
        <v>42</v>
      </c>
      <c r="AG80" s="609">
        <v>80</v>
      </c>
      <c r="AH80" s="609">
        <v>22</v>
      </c>
      <c r="AI80" s="609">
        <v>95</v>
      </c>
      <c r="AJ80" s="719">
        <v>4</v>
      </c>
      <c r="AK80" s="698">
        <v>50</v>
      </c>
      <c r="AL80" s="698">
        <v>3</v>
      </c>
      <c r="AM80" s="698">
        <v>50</v>
      </c>
      <c r="AN80" s="638">
        <v>3</v>
      </c>
      <c r="AO80" s="44"/>
    </row>
    <row r="81" spans="1:41" ht="24.75" customHeight="1" x14ac:dyDescent="0.2">
      <c r="A81" s="866"/>
      <c r="B81" s="71" t="s">
        <v>245</v>
      </c>
      <c r="C81" s="729">
        <v>51</v>
      </c>
      <c r="D81" s="710">
        <v>45</v>
      </c>
      <c r="E81" s="696"/>
      <c r="F81" s="696">
        <v>10</v>
      </c>
      <c r="G81" s="609">
        <v>12</v>
      </c>
      <c r="H81" s="609">
        <v>39</v>
      </c>
      <c r="I81" s="609">
        <v>45</v>
      </c>
      <c r="J81" s="640">
        <v>45</v>
      </c>
      <c r="K81" s="609">
        <v>45</v>
      </c>
      <c r="L81" s="609"/>
      <c r="M81" s="609"/>
      <c r="N81" s="609">
        <v>45</v>
      </c>
      <c r="O81" s="609"/>
      <c r="P81" s="609">
        <v>45</v>
      </c>
      <c r="Q81" s="609"/>
      <c r="R81" s="609">
        <v>45</v>
      </c>
      <c r="S81" s="609"/>
      <c r="T81" s="609">
        <v>45</v>
      </c>
      <c r="U81" s="609">
        <v>3</v>
      </c>
      <c r="V81" s="609"/>
      <c r="W81" s="609"/>
      <c r="X81" s="609"/>
      <c r="Y81" s="609">
        <v>11</v>
      </c>
      <c r="Z81" s="609"/>
      <c r="AA81" s="609">
        <v>40</v>
      </c>
      <c r="AB81" s="609"/>
      <c r="AC81" s="609"/>
      <c r="AD81" s="609">
        <v>40</v>
      </c>
      <c r="AE81" s="609">
        <v>3</v>
      </c>
      <c r="AF81" s="609">
        <v>9</v>
      </c>
      <c r="AG81" s="609">
        <v>41</v>
      </c>
      <c r="AH81" s="609">
        <v>1</v>
      </c>
      <c r="AI81" s="609">
        <v>39</v>
      </c>
      <c r="AJ81" s="719">
        <v>2</v>
      </c>
      <c r="AK81" s="698"/>
      <c r="AL81" s="698"/>
      <c r="AM81" s="698">
        <v>40</v>
      </c>
      <c r="AN81" s="638">
        <v>1</v>
      </c>
      <c r="AO81" s="44"/>
    </row>
    <row r="82" spans="1:41" ht="24.75" customHeight="1" thickBot="1" x14ac:dyDescent="0.25">
      <c r="A82" s="866"/>
      <c r="B82" s="206" t="s">
        <v>270</v>
      </c>
      <c r="C82" s="713">
        <v>0</v>
      </c>
      <c r="D82" s="714"/>
      <c r="E82" s="714"/>
      <c r="F82" s="714"/>
      <c r="G82" s="714"/>
      <c r="H82" s="714"/>
      <c r="I82" s="714"/>
      <c r="J82" s="714"/>
      <c r="K82" s="714"/>
      <c r="L82" s="714"/>
      <c r="M82" s="714"/>
      <c r="N82" s="714"/>
      <c r="O82" s="714"/>
      <c r="P82" s="714"/>
      <c r="Q82" s="714"/>
      <c r="R82" s="714"/>
      <c r="S82" s="714"/>
      <c r="T82" s="714"/>
      <c r="U82" s="714"/>
      <c r="V82" s="714"/>
      <c r="W82" s="714"/>
      <c r="X82" s="714"/>
      <c r="Y82" s="714"/>
      <c r="Z82" s="714"/>
      <c r="AA82" s="714"/>
      <c r="AB82" s="714"/>
      <c r="AC82" s="714"/>
      <c r="AD82" s="714"/>
      <c r="AE82" s="714"/>
      <c r="AF82" s="714"/>
      <c r="AG82" s="714"/>
      <c r="AH82" s="714"/>
      <c r="AI82" s="714"/>
      <c r="AJ82" s="714"/>
      <c r="AK82" s="714"/>
      <c r="AL82" s="714"/>
      <c r="AM82" s="714"/>
      <c r="AN82" s="731"/>
      <c r="AO82" s="205"/>
    </row>
    <row r="83" spans="1:41" ht="24.75" customHeight="1" thickTop="1" thickBot="1" x14ac:dyDescent="0.25">
      <c r="A83" s="859"/>
      <c r="B83" s="197" t="s">
        <v>105</v>
      </c>
      <c r="C83" s="720">
        <f>SUM(C79:C82)</f>
        <v>315</v>
      </c>
      <c r="D83" s="717">
        <f t="shared" ref="D83:AN83" si="41">SUM(D79:D82)</f>
        <v>250</v>
      </c>
      <c r="E83" s="717">
        <f t="shared" si="41"/>
        <v>211</v>
      </c>
      <c r="F83" s="717">
        <f t="shared" si="41"/>
        <v>72</v>
      </c>
      <c r="G83" s="721">
        <f t="shared" si="41"/>
        <v>38</v>
      </c>
      <c r="H83" s="721">
        <f t="shared" si="41"/>
        <v>247</v>
      </c>
      <c r="I83" s="778">
        <f t="shared" si="41"/>
        <v>289</v>
      </c>
      <c r="J83" s="721">
        <f t="shared" si="41"/>
        <v>289</v>
      </c>
      <c r="K83" s="721">
        <f t="shared" si="41"/>
        <v>284</v>
      </c>
      <c r="L83" s="721">
        <f t="shared" si="41"/>
        <v>0</v>
      </c>
      <c r="M83" s="721">
        <f t="shared" si="41"/>
        <v>0</v>
      </c>
      <c r="N83" s="721">
        <f t="shared" si="41"/>
        <v>237</v>
      </c>
      <c r="O83" s="721">
        <f t="shared" si="41"/>
        <v>114</v>
      </c>
      <c r="P83" s="721">
        <f t="shared" si="41"/>
        <v>237</v>
      </c>
      <c r="Q83" s="721">
        <f t="shared" si="41"/>
        <v>0</v>
      </c>
      <c r="R83" s="721">
        <f t="shared" si="41"/>
        <v>267</v>
      </c>
      <c r="S83" s="721">
        <f t="shared" si="41"/>
        <v>65</v>
      </c>
      <c r="T83" s="721">
        <f t="shared" si="41"/>
        <v>175</v>
      </c>
      <c r="U83" s="721">
        <f t="shared" si="41"/>
        <v>15</v>
      </c>
      <c r="V83" s="721">
        <f t="shared" si="41"/>
        <v>0</v>
      </c>
      <c r="W83" s="721">
        <f t="shared" si="41"/>
        <v>0</v>
      </c>
      <c r="X83" s="721">
        <f t="shared" si="41"/>
        <v>0</v>
      </c>
      <c r="Y83" s="721">
        <f t="shared" si="41"/>
        <v>32</v>
      </c>
      <c r="Z83" s="721">
        <f t="shared" si="41"/>
        <v>0</v>
      </c>
      <c r="AA83" s="721">
        <f t="shared" si="41"/>
        <v>283</v>
      </c>
      <c r="AB83" s="721">
        <f t="shared" si="41"/>
        <v>199</v>
      </c>
      <c r="AC83" s="721">
        <f t="shared" si="41"/>
        <v>7</v>
      </c>
      <c r="AD83" s="721">
        <f t="shared" si="41"/>
        <v>84</v>
      </c>
      <c r="AE83" s="721">
        <f t="shared" si="41"/>
        <v>10</v>
      </c>
      <c r="AF83" s="721">
        <f t="shared" si="41"/>
        <v>63</v>
      </c>
      <c r="AG83" s="721">
        <f t="shared" si="41"/>
        <v>229</v>
      </c>
      <c r="AH83" s="721">
        <f t="shared" si="41"/>
        <v>23</v>
      </c>
      <c r="AI83" s="721">
        <f t="shared" si="41"/>
        <v>248</v>
      </c>
      <c r="AJ83" s="779">
        <f t="shared" si="41"/>
        <v>8</v>
      </c>
      <c r="AK83" s="764">
        <f t="shared" si="41"/>
        <v>110</v>
      </c>
      <c r="AL83" s="764">
        <f t="shared" si="41"/>
        <v>4</v>
      </c>
      <c r="AM83" s="764">
        <f t="shared" si="41"/>
        <v>204</v>
      </c>
      <c r="AN83" s="722">
        <f t="shared" si="41"/>
        <v>6</v>
      </c>
      <c r="AO83" s="189"/>
    </row>
    <row r="84" spans="1:41" s="7" customFormat="1" ht="24.75" customHeight="1" x14ac:dyDescent="0.2">
      <c r="A84" s="894" t="s">
        <v>35</v>
      </c>
      <c r="B84" s="71" t="s">
        <v>140</v>
      </c>
      <c r="C84" s="780" t="s">
        <v>420</v>
      </c>
      <c r="D84" s="781" t="s">
        <v>418</v>
      </c>
      <c r="E84" s="781" t="s">
        <v>418</v>
      </c>
      <c r="F84" s="781" t="s">
        <v>418</v>
      </c>
      <c r="G84" s="782" t="s">
        <v>418</v>
      </c>
      <c r="H84" s="782" t="s">
        <v>418</v>
      </c>
      <c r="I84" s="783" t="s">
        <v>418</v>
      </c>
      <c r="J84" s="782" t="s">
        <v>418</v>
      </c>
      <c r="K84" s="782" t="s">
        <v>418</v>
      </c>
      <c r="L84" s="782" t="s">
        <v>418</v>
      </c>
      <c r="M84" s="782" t="s">
        <v>418</v>
      </c>
      <c r="N84" s="782" t="s">
        <v>418</v>
      </c>
      <c r="O84" s="782" t="s">
        <v>418</v>
      </c>
      <c r="P84" s="782" t="s">
        <v>418</v>
      </c>
      <c r="Q84" s="782" t="s">
        <v>418</v>
      </c>
      <c r="R84" s="782" t="s">
        <v>418</v>
      </c>
      <c r="S84" s="782" t="s">
        <v>418</v>
      </c>
      <c r="T84" s="782" t="s">
        <v>418</v>
      </c>
      <c r="U84" s="782" t="s">
        <v>418</v>
      </c>
      <c r="V84" s="782" t="s">
        <v>418</v>
      </c>
      <c r="W84" s="782" t="s">
        <v>418</v>
      </c>
      <c r="X84" s="782" t="s">
        <v>418</v>
      </c>
      <c r="Y84" s="782" t="s">
        <v>418</v>
      </c>
      <c r="Z84" s="782" t="s">
        <v>418</v>
      </c>
      <c r="AA84" s="782" t="s">
        <v>418</v>
      </c>
      <c r="AB84" s="782" t="s">
        <v>418</v>
      </c>
      <c r="AC84" s="782" t="s">
        <v>418</v>
      </c>
      <c r="AD84" s="782" t="s">
        <v>418</v>
      </c>
      <c r="AE84" s="782" t="s">
        <v>418</v>
      </c>
      <c r="AF84" s="782" t="s">
        <v>418</v>
      </c>
      <c r="AG84" s="782" t="s">
        <v>418</v>
      </c>
      <c r="AH84" s="782" t="s">
        <v>418</v>
      </c>
      <c r="AI84" s="782" t="s">
        <v>418</v>
      </c>
      <c r="AJ84" s="784" t="s">
        <v>418</v>
      </c>
      <c r="AK84" s="785" t="s">
        <v>418</v>
      </c>
      <c r="AL84" s="785" t="s">
        <v>418</v>
      </c>
      <c r="AM84" s="785" t="s">
        <v>418</v>
      </c>
      <c r="AN84" s="786" t="s">
        <v>418</v>
      </c>
      <c r="AO84" s="43"/>
    </row>
    <row r="85" spans="1:41" s="7" customFormat="1" ht="24.75" customHeight="1" x14ac:dyDescent="0.2">
      <c r="A85" s="895"/>
      <c r="B85" s="71" t="s">
        <v>141</v>
      </c>
      <c r="C85" s="708"/>
      <c r="D85" s="781"/>
      <c r="E85" s="781"/>
      <c r="F85" s="781"/>
      <c r="G85" s="782"/>
      <c r="H85" s="782"/>
      <c r="I85" s="774"/>
      <c r="J85" s="782"/>
      <c r="K85" s="782"/>
      <c r="L85" s="782"/>
      <c r="M85" s="782"/>
      <c r="N85" s="782"/>
      <c r="O85" s="782"/>
      <c r="P85" s="782"/>
      <c r="Q85" s="782"/>
      <c r="R85" s="782"/>
      <c r="S85" s="782"/>
      <c r="T85" s="782"/>
      <c r="U85" s="782"/>
      <c r="V85" s="782"/>
      <c r="W85" s="782"/>
      <c r="X85" s="782"/>
      <c r="Y85" s="782"/>
      <c r="Z85" s="782"/>
      <c r="AA85" s="782"/>
      <c r="AB85" s="782"/>
      <c r="AC85" s="782"/>
      <c r="AD85" s="782"/>
      <c r="AE85" s="782"/>
      <c r="AF85" s="782"/>
      <c r="AG85" s="782"/>
      <c r="AH85" s="782"/>
      <c r="AI85" s="782"/>
      <c r="AJ85" s="784"/>
      <c r="AK85" s="785"/>
      <c r="AL85" s="785"/>
      <c r="AM85" s="785"/>
      <c r="AN85" s="786"/>
      <c r="AO85" s="44"/>
    </row>
    <row r="86" spans="1:41" s="7" customFormat="1" ht="24.75" customHeight="1" x14ac:dyDescent="0.2">
      <c r="A86" s="895"/>
      <c r="B86" s="69" t="s">
        <v>212</v>
      </c>
      <c r="C86" s="708"/>
      <c r="D86" s="781"/>
      <c r="E86" s="781"/>
      <c r="F86" s="781"/>
      <c r="G86" s="782"/>
      <c r="H86" s="782"/>
      <c r="I86" s="774"/>
      <c r="J86" s="782"/>
      <c r="K86" s="782"/>
      <c r="L86" s="782"/>
      <c r="M86" s="782"/>
      <c r="N86" s="782"/>
      <c r="O86" s="782"/>
      <c r="P86" s="782"/>
      <c r="Q86" s="782"/>
      <c r="R86" s="782"/>
      <c r="S86" s="782"/>
      <c r="T86" s="782"/>
      <c r="U86" s="782"/>
      <c r="V86" s="782"/>
      <c r="W86" s="782"/>
      <c r="X86" s="782"/>
      <c r="Y86" s="782"/>
      <c r="Z86" s="782"/>
      <c r="AA86" s="782"/>
      <c r="AB86" s="782"/>
      <c r="AC86" s="782"/>
      <c r="AD86" s="782"/>
      <c r="AE86" s="782"/>
      <c r="AF86" s="782"/>
      <c r="AG86" s="782"/>
      <c r="AH86" s="782"/>
      <c r="AI86" s="782"/>
      <c r="AJ86" s="784"/>
      <c r="AK86" s="785"/>
      <c r="AL86" s="785"/>
      <c r="AM86" s="785"/>
      <c r="AN86" s="786"/>
      <c r="AO86" s="44"/>
    </row>
    <row r="87" spans="1:41" s="7" customFormat="1" ht="24.75" customHeight="1" x14ac:dyDescent="0.2">
      <c r="A87" s="895"/>
      <c r="B87" s="69" t="s">
        <v>127</v>
      </c>
      <c r="C87" s="708" t="s">
        <v>418</v>
      </c>
      <c r="D87" s="781" t="s">
        <v>418</v>
      </c>
      <c r="E87" s="781" t="s">
        <v>418</v>
      </c>
      <c r="F87" s="781" t="s">
        <v>418</v>
      </c>
      <c r="G87" s="782" t="s">
        <v>418</v>
      </c>
      <c r="H87" s="782" t="s">
        <v>418</v>
      </c>
      <c r="I87" s="774" t="s">
        <v>418</v>
      </c>
      <c r="J87" s="782" t="s">
        <v>418</v>
      </c>
      <c r="K87" s="782" t="s">
        <v>418</v>
      </c>
      <c r="L87" s="782" t="s">
        <v>418</v>
      </c>
      <c r="M87" s="782" t="s">
        <v>418</v>
      </c>
      <c r="N87" s="782" t="s">
        <v>418</v>
      </c>
      <c r="O87" s="782" t="s">
        <v>418</v>
      </c>
      <c r="P87" s="782" t="s">
        <v>418</v>
      </c>
      <c r="Q87" s="782" t="s">
        <v>418</v>
      </c>
      <c r="R87" s="782" t="s">
        <v>418</v>
      </c>
      <c r="S87" s="782" t="s">
        <v>418</v>
      </c>
      <c r="T87" s="782" t="s">
        <v>418</v>
      </c>
      <c r="U87" s="782" t="s">
        <v>418</v>
      </c>
      <c r="V87" s="782" t="s">
        <v>418</v>
      </c>
      <c r="W87" s="782" t="s">
        <v>418</v>
      </c>
      <c r="X87" s="782" t="s">
        <v>418</v>
      </c>
      <c r="Y87" s="782" t="s">
        <v>418</v>
      </c>
      <c r="Z87" s="782" t="s">
        <v>418</v>
      </c>
      <c r="AA87" s="782" t="s">
        <v>418</v>
      </c>
      <c r="AB87" s="782" t="s">
        <v>418</v>
      </c>
      <c r="AC87" s="782" t="s">
        <v>418</v>
      </c>
      <c r="AD87" s="782" t="s">
        <v>418</v>
      </c>
      <c r="AE87" s="782" t="s">
        <v>418</v>
      </c>
      <c r="AF87" s="782" t="s">
        <v>418</v>
      </c>
      <c r="AG87" s="782" t="s">
        <v>418</v>
      </c>
      <c r="AH87" s="782" t="s">
        <v>418</v>
      </c>
      <c r="AI87" s="782" t="s">
        <v>418</v>
      </c>
      <c r="AJ87" s="784" t="s">
        <v>418</v>
      </c>
      <c r="AK87" s="785" t="s">
        <v>418</v>
      </c>
      <c r="AL87" s="785" t="s">
        <v>418</v>
      </c>
      <c r="AM87" s="785" t="s">
        <v>418</v>
      </c>
      <c r="AN87" s="786" t="s">
        <v>418</v>
      </c>
      <c r="AO87" s="44"/>
    </row>
    <row r="88" spans="1:41" s="7" customFormat="1" ht="24.75" customHeight="1" x14ac:dyDescent="0.2">
      <c r="A88" s="895"/>
      <c r="B88" s="72" t="s">
        <v>126</v>
      </c>
      <c r="C88" s="708"/>
      <c r="D88" s="781"/>
      <c r="E88" s="781"/>
      <c r="F88" s="781"/>
      <c r="G88" s="782"/>
      <c r="H88" s="782"/>
      <c r="I88" s="774"/>
      <c r="J88" s="782"/>
      <c r="K88" s="782"/>
      <c r="L88" s="782"/>
      <c r="M88" s="782"/>
      <c r="N88" s="782"/>
      <c r="O88" s="782"/>
      <c r="P88" s="782"/>
      <c r="Q88" s="782"/>
      <c r="R88" s="782"/>
      <c r="S88" s="782"/>
      <c r="T88" s="782"/>
      <c r="U88" s="782"/>
      <c r="V88" s="782"/>
      <c r="W88" s="782"/>
      <c r="X88" s="782"/>
      <c r="Y88" s="782"/>
      <c r="Z88" s="782"/>
      <c r="AA88" s="782"/>
      <c r="AB88" s="782"/>
      <c r="AC88" s="782"/>
      <c r="AD88" s="782"/>
      <c r="AE88" s="782"/>
      <c r="AF88" s="782"/>
      <c r="AG88" s="782"/>
      <c r="AH88" s="782"/>
      <c r="AI88" s="782"/>
      <c r="AJ88" s="784"/>
      <c r="AK88" s="785"/>
      <c r="AL88" s="785"/>
      <c r="AM88" s="785"/>
      <c r="AN88" s="786"/>
      <c r="AO88" s="44"/>
    </row>
    <row r="89" spans="1:41" s="7" customFormat="1" ht="24.75" customHeight="1" x14ac:dyDescent="0.2">
      <c r="A89" s="895"/>
      <c r="B89" s="73" t="s">
        <v>213</v>
      </c>
      <c r="C89" s="708"/>
      <c r="D89" s="781"/>
      <c r="E89" s="781"/>
      <c r="F89" s="781"/>
      <c r="G89" s="782"/>
      <c r="H89" s="782"/>
      <c r="I89" s="774"/>
      <c r="J89" s="782"/>
      <c r="K89" s="782"/>
      <c r="L89" s="782"/>
      <c r="M89" s="782"/>
      <c r="N89" s="782"/>
      <c r="O89" s="782"/>
      <c r="P89" s="782"/>
      <c r="Q89" s="782"/>
      <c r="R89" s="782"/>
      <c r="S89" s="782"/>
      <c r="T89" s="782"/>
      <c r="U89" s="782"/>
      <c r="V89" s="782"/>
      <c r="W89" s="782"/>
      <c r="X89" s="782"/>
      <c r="Y89" s="782"/>
      <c r="Z89" s="782"/>
      <c r="AA89" s="782"/>
      <c r="AB89" s="782"/>
      <c r="AC89" s="782"/>
      <c r="AD89" s="782"/>
      <c r="AE89" s="782"/>
      <c r="AF89" s="782"/>
      <c r="AG89" s="782"/>
      <c r="AH89" s="782"/>
      <c r="AI89" s="782"/>
      <c r="AJ89" s="784"/>
      <c r="AK89" s="785"/>
      <c r="AL89" s="785"/>
      <c r="AM89" s="785"/>
      <c r="AN89" s="786"/>
      <c r="AO89" s="44"/>
    </row>
    <row r="90" spans="1:41" s="7" customFormat="1" ht="24.75" customHeight="1" x14ac:dyDescent="0.2">
      <c r="A90" s="895"/>
      <c r="B90" s="74" t="s">
        <v>142</v>
      </c>
      <c r="C90" s="708"/>
      <c r="D90" s="781"/>
      <c r="E90" s="787"/>
      <c r="F90" s="787"/>
      <c r="G90" s="788"/>
      <c r="H90" s="788"/>
      <c r="I90" s="788"/>
      <c r="J90" s="782"/>
      <c r="K90" s="788"/>
      <c r="L90" s="788"/>
      <c r="M90" s="788"/>
      <c r="N90" s="788"/>
      <c r="O90" s="788"/>
      <c r="P90" s="788"/>
      <c r="Q90" s="788"/>
      <c r="R90" s="788"/>
      <c r="S90" s="788"/>
      <c r="T90" s="788"/>
      <c r="U90" s="788"/>
      <c r="V90" s="788"/>
      <c r="W90" s="788"/>
      <c r="X90" s="788"/>
      <c r="Y90" s="788"/>
      <c r="Z90" s="788"/>
      <c r="AA90" s="788"/>
      <c r="AB90" s="788"/>
      <c r="AC90" s="788"/>
      <c r="AD90" s="788"/>
      <c r="AE90" s="788"/>
      <c r="AF90" s="788"/>
      <c r="AG90" s="788"/>
      <c r="AH90" s="788"/>
      <c r="AI90" s="788"/>
      <c r="AJ90" s="789"/>
      <c r="AK90" s="790"/>
      <c r="AL90" s="790"/>
      <c r="AM90" s="790"/>
      <c r="AN90" s="791"/>
      <c r="AO90" s="44"/>
    </row>
    <row r="91" spans="1:41" s="7" customFormat="1" ht="24.75" customHeight="1" thickBot="1" x14ac:dyDescent="0.25">
      <c r="A91" s="895"/>
      <c r="B91" s="412" t="s">
        <v>214</v>
      </c>
      <c r="C91" s="792" t="s">
        <v>418</v>
      </c>
      <c r="D91" s="793" t="s">
        <v>418</v>
      </c>
      <c r="E91" s="793" t="s">
        <v>418</v>
      </c>
      <c r="F91" s="793" t="s">
        <v>418</v>
      </c>
      <c r="G91" s="794" t="s">
        <v>418</v>
      </c>
      <c r="H91" s="794" t="s">
        <v>418</v>
      </c>
      <c r="I91" s="794" t="s">
        <v>418</v>
      </c>
      <c r="J91" s="794" t="s">
        <v>418</v>
      </c>
      <c r="K91" s="794" t="s">
        <v>418</v>
      </c>
      <c r="L91" s="794" t="s">
        <v>418</v>
      </c>
      <c r="M91" s="794" t="s">
        <v>418</v>
      </c>
      <c r="N91" s="794" t="s">
        <v>418</v>
      </c>
      <c r="O91" s="794" t="s">
        <v>418</v>
      </c>
      <c r="P91" s="794" t="s">
        <v>418</v>
      </c>
      <c r="Q91" s="794" t="s">
        <v>418</v>
      </c>
      <c r="R91" s="794" t="s">
        <v>418</v>
      </c>
      <c r="S91" s="794" t="s">
        <v>418</v>
      </c>
      <c r="T91" s="794" t="s">
        <v>418</v>
      </c>
      <c r="U91" s="794" t="s">
        <v>418</v>
      </c>
      <c r="V91" s="794" t="s">
        <v>418</v>
      </c>
      <c r="W91" s="794" t="s">
        <v>418</v>
      </c>
      <c r="X91" s="794" t="s">
        <v>418</v>
      </c>
      <c r="Y91" s="794" t="s">
        <v>418</v>
      </c>
      <c r="Z91" s="794" t="s">
        <v>418</v>
      </c>
      <c r="AA91" s="794" t="s">
        <v>418</v>
      </c>
      <c r="AB91" s="794" t="s">
        <v>418</v>
      </c>
      <c r="AC91" s="794" t="s">
        <v>418</v>
      </c>
      <c r="AD91" s="794" t="s">
        <v>418</v>
      </c>
      <c r="AE91" s="794" t="s">
        <v>418</v>
      </c>
      <c r="AF91" s="794" t="s">
        <v>418</v>
      </c>
      <c r="AG91" s="794" t="s">
        <v>418</v>
      </c>
      <c r="AH91" s="794" t="s">
        <v>418</v>
      </c>
      <c r="AI91" s="794" t="s">
        <v>418</v>
      </c>
      <c r="AJ91" s="795" t="s">
        <v>418</v>
      </c>
      <c r="AK91" s="796" t="s">
        <v>418</v>
      </c>
      <c r="AL91" s="796" t="s">
        <v>418</v>
      </c>
      <c r="AM91" s="796" t="s">
        <v>418</v>
      </c>
      <c r="AN91" s="797" t="s">
        <v>418</v>
      </c>
      <c r="AO91" s="205"/>
    </row>
    <row r="92" spans="1:41" ht="24.75" customHeight="1" thickTop="1" thickBot="1" x14ac:dyDescent="0.25">
      <c r="A92" s="896"/>
      <c r="B92" s="197" t="s">
        <v>105</v>
      </c>
      <c r="C92" s="720">
        <f>SUM(C84:C91)</f>
        <v>0</v>
      </c>
      <c r="D92" s="717">
        <f t="shared" ref="D92:AN92" si="42">SUM(D84:D91)</f>
        <v>0</v>
      </c>
      <c r="E92" s="717">
        <f t="shared" si="42"/>
        <v>0</v>
      </c>
      <c r="F92" s="717">
        <f t="shared" si="42"/>
        <v>0</v>
      </c>
      <c r="G92" s="721">
        <f t="shared" si="42"/>
        <v>0</v>
      </c>
      <c r="H92" s="721">
        <f t="shared" si="42"/>
        <v>0</v>
      </c>
      <c r="I92" s="778">
        <f t="shared" si="42"/>
        <v>0</v>
      </c>
      <c r="J92" s="721">
        <f t="shared" si="42"/>
        <v>0</v>
      </c>
      <c r="K92" s="721">
        <f t="shared" si="42"/>
        <v>0</v>
      </c>
      <c r="L92" s="721">
        <f t="shared" si="42"/>
        <v>0</v>
      </c>
      <c r="M92" s="721">
        <f t="shared" si="42"/>
        <v>0</v>
      </c>
      <c r="N92" s="721">
        <f t="shared" si="42"/>
        <v>0</v>
      </c>
      <c r="O92" s="721">
        <f t="shared" si="42"/>
        <v>0</v>
      </c>
      <c r="P92" s="721">
        <f t="shared" si="42"/>
        <v>0</v>
      </c>
      <c r="Q92" s="721">
        <f t="shared" ref="Q92" si="43">SUM(Q84:Q91)</f>
        <v>0</v>
      </c>
      <c r="R92" s="721">
        <f t="shared" si="42"/>
        <v>0</v>
      </c>
      <c r="S92" s="721">
        <f t="shared" si="42"/>
        <v>0</v>
      </c>
      <c r="T92" s="721">
        <f t="shared" si="42"/>
        <v>0</v>
      </c>
      <c r="U92" s="721">
        <f t="shared" si="42"/>
        <v>0</v>
      </c>
      <c r="V92" s="721">
        <f t="shared" si="42"/>
        <v>0</v>
      </c>
      <c r="W92" s="721">
        <f t="shared" ref="W92:X92" si="44">SUM(W84:W91)</f>
        <v>0</v>
      </c>
      <c r="X92" s="721">
        <f t="shared" si="44"/>
        <v>0</v>
      </c>
      <c r="Y92" s="721">
        <f t="shared" si="42"/>
        <v>0</v>
      </c>
      <c r="Z92" s="721">
        <f t="shared" si="42"/>
        <v>0</v>
      </c>
      <c r="AA92" s="721">
        <f t="shared" si="42"/>
        <v>0</v>
      </c>
      <c r="AB92" s="798">
        <f t="shared" si="42"/>
        <v>0</v>
      </c>
      <c r="AC92" s="798">
        <f t="shared" si="42"/>
        <v>0</v>
      </c>
      <c r="AD92" s="721">
        <f t="shared" si="42"/>
        <v>0</v>
      </c>
      <c r="AE92" s="721">
        <f t="shared" si="42"/>
        <v>0</v>
      </c>
      <c r="AF92" s="721">
        <f t="shared" si="42"/>
        <v>0</v>
      </c>
      <c r="AG92" s="721">
        <f t="shared" si="42"/>
        <v>0</v>
      </c>
      <c r="AH92" s="721">
        <f t="shared" si="42"/>
        <v>0</v>
      </c>
      <c r="AI92" s="721">
        <f t="shared" si="42"/>
        <v>0</v>
      </c>
      <c r="AJ92" s="779">
        <f t="shared" si="42"/>
        <v>0</v>
      </c>
      <c r="AK92" s="764">
        <f t="shared" si="42"/>
        <v>0</v>
      </c>
      <c r="AL92" s="764">
        <f t="shared" si="42"/>
        <v>0</v>
      </c>
      <c r="AM92" s="764">
        <f t="shared" si="42"/>
        <v>0</v>
      </c>
      <c r="AN92" s="722">
        <f t="shared" si="42"/>
        <v>0</v>
      </c>
      <c r="AO92" s="207"/>
    </row>
    <row r="93" spans="1:41" s="7" customFormat="1" ht="24.75" customHeight="1" thickBot="1" x14ac:dyDescent="0.25">
      <c r="A93" s="892" t="s">
        <v>215</v>
      </c>
      <c r="B93" s="417" t="s">
        <v>36</v>
      </c>
      <c r="C93" s="799">
        <v>46</v>
      </c>
      <c r="D93" s="799">
        <v>20</v>
      </c>
      <c r="E93" s="799">
        <v>20</v>
      </c>
      <c r="F93" s="799">
        <v>20</v>
      </c>
      <c r="G93" s="800">
        <v>26</v>
      </c>
      <c r="H93" s="800">
        <v>20</v>
      </c>
      <c r="I93" s="800">
        <v>20</v>
      </c>
      <c r="J93" s="800">
        <v>20</v>
      </c>
      <c r="K93" s="800">
        <v>20</v>
      </c>
      <c r="L93" s="800">
        <v>20</v>
      </c>
      <c r="M93" s="800">
        <v>20</v>
      </c>
      <c r="N93" s="800">
        <v>20</v>
      </c>
      <c r="O93" s="800">
        <v>0</v>
      </c>
      <c r="P93" s="800">
        <v>0</v>
      </c>
      <c r="Q93" s="800">
        <v>0</v>
      </c>
      <c r="R93" s="800">
        <v>20</v>
      </c>
      <c r="S93" s="800">
        <v>0</v>
      </c>
      <c r="T93" s="800">
        <v>20</v>
      </c>
      <c r="U93" s="800">
        <v>0</v>
      </c>
      <c r="V93" s="800">
        <v>0</v>
      </c>
      <c r="W93" s="800">
        <v>0</v>
      </c>
      <c r="X93" s="800">
        <v>0</v>
      </c>
      <c r="Y93" s="801">
        <v>26</v>
      </c>
      <c r="Z93" s="800">
        <v>0</v>
      </c>
      <c r="AA93" s="800">
        <v>20</v>
      </c>
      <c r="AB93" s="800">
        <v>20</v>
      </c>
      <c r="AC93" s="800">
        <v>2</v>
      </c>
      <c r="AD93" s="800">
        <v>0</v>
      </c>
      <c r="AE93" s="800">
        <v>0</v>
      </c>
      <c r="AF93" s="800">
        <v>0</v>
      </c>
      <c r="AG93" s="800">
        <v>20</v>
      </c>
      <c r="AH93" s="800">
        <v>26</v>
      </c>
      <c r="AI93" s="800">
        <v>20</v>
      </c>
      <c r="AJ93" s="800">
        <v>2</v>
      </c>
      <c r="AK93" s="800">
        <v>0</v>
      </c>
      <c r="AL93" s="800">
        <v>0</v>
      </c>
      <c r="AM93" s="800">
        <v>20</v>
      </c>
      <c r="AN93" s="802">
        <v>1</v>
      </c>
      <c r="AO93" s="419"/>
    </row>
    <row r="94" spans="1:41" ht="24.75" customHeight="1" thickTop="1" thickBot="1" x14ac:dyDescent="0.25">
      <c r="A94" s="893"/>
      <c r="B94" s="188" t="s">
        <v>216</v>
      </c>
      <c r="C94" s="716">
        <f>+C93</f>
        <v>46</v>
      </c>
      <c r="D94" s="717">
        <f t="shared" ref="D94:AN94" si="45">+D93</f>
        <v>20</v>
      </c>
      <c r="E94" s="717">
        <f t="shared" si="45"/>
        <v>20</v>
      </c>
      <c r="F94" s="717">
        <f t="shared" si="45"/>
        <v>20</v>
      </c>
      <c r="G94" s="717">
        <f t="shared" si="45"/>
        <v>26</v>
      </c>
      <c r="H94" s="717">
        <f t="shared" si="45"/>
        <v>20</v>
      </c>
      <c r="I94" s="717">
        <f t="shared" si="45"/>
        <v>20</v>
      </c>
      <c r="J94" s="717">
        <f t="shared" si="45"/>
        <v>20</v>
      </c>
      <c r="K94" s="717">
        <f t="shared" si="45"/>
        <v>20</v>
      </c>
      <c r="L94" s="717">
        <f t="shared" si="45"/>
        <v>20</v>
      </c>
      <c r="M94" s="717">
        <f t="shared" si="45"/>
        <v>20</v>
      </c>
      <c r="N94" s="717">
        <f t="shared" si="45"/>
        <v>20</v>
      </c>
      <c r="O94" s="717">
        <f t="shared" si="45"/>
        <v>0</v>
      </c>
      <c r="P94" s="717">
        <f t="shared" si="45"/>
        <v>0</v>
      </c>
      <c r="Q94" s="717">
        <f t="shared" ref="Q94" si="46">+Q93</f>
        <v>0</v>
      </c>
      <c r="R94" s="717">
        <f t="shared" si="45"/>
        <v>20</v>
      </c>
      <c r="S94" s="717">
        <f t="shared" si="45"/>
        <v>0</v>
      </c>
      <c r="T94" s="717">
        <f t="shared" si="45"/>
        <v>20</v>
      </c>
      <c r="U94" s="717">
        <f t="shared" si="45"/>
        <v>0</v>
      </c>
      <c r="V94" s="717">
        <f t="shared" si="45"/>
        <v>0</v>
      </c>
      <c r="W94" s="717">
        <f t="shared" ref="W94:X94" si="47">+W93</f>
        <v>0</v>
      </c>
      <c r="X94" s="717">
        <f t="shared" si="47"/>
        <v>0</v>
      </c>
      <c r="Y94" s="717">
        <f t="shared" si="45"/>
        <v>26</v>
      </c>
      <c r="Z94" s="717">
        <f t="shared" si="45"/>
        <v>0</v>
      </c>
      <c r="AA94" s="717">
        <f t="shared" si="45"/>
        <v>20</v>
      </c>
      <c r="AB94" s="717">
        <f t="shared" si="45"/>
        <v>20</v>
      </c>
      <c r="AC94" s="717">
        <f t="shared" si="45"/>
        <v>2</v>
      </c>
      <c r="AD94" s="717">
        <f t="shared" si="45"/>
        <v>0</v>
      </c>
      <c r="AE94" s="717">
        <f t="shared" si="45"/>
        <v>0</v>
      </c>
      <c r="AF94" s="717">
        <f t="shared" si="45"/>
        <v>0</v>
      </c>
      <c r="AG94" s="717">
        <f t="shared" si="45"/>
        <v>20</v>
      </c>
      <c r="AH94" s="717">
        <f t="shared" si="45"/>
        <v>26</v>
      </c>
      <c r="AI94" s="717">
        <f t="shared" si="45"/>
        <v>20</v>
      </c>
      <c r="AJ94" s="717">
        <f t="shared" si="45"/>
        <v>2</v>
      </c>
      <c r="AK94" s="717">
        <f t="shared" si="45"/>
        <v>0</v>
      </c>
      <c r="AL94" s="717">
        <f t="shared" si="45"/>
        <v>0</v>
      </c>
      <c r="AM94" s="717">
        <f t="shared" si="45"/>
        <v>20</v>
      </c>
      <c r="AN94" s="718">
        <f t="shared" si="45"/>
        <v>1</v>
      </c>
      <c r="AO94" s="189"/>
    </row>
    <row r="95" spans="1:41" x14ac:dyDescent="0.2">
      <c r="A95" s="263" t="s">
        <v>304</v>
      </c>
      <c r="B95" s="85"/>
      <c r="C95" s="392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18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7"/>
    </row>
    <row r="96" spans="1:41" x14ac:dyDescent="0.2">
      <c r="A96" s="263" t="s">
        <v>333</v>
      </c>
      <c r="B96" s="85"/>
      <c r="C96" s="392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18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7"/>
    </row>
    <row r="97" spans="1:41" x14ac:dyDescent="0.2">
      <c r="A97" s="264" t="s">
        <v>305</v>
      </c>
      <c r="B97" s="46"/>
      <c r="C97" s="393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2"/>
    </row>
    <row r="98" spans="1:41" x14ac:dyDescent="0.2">
      <c r="A98" s="265" t="s">
        <v>306</v>
      </c>
      <c r="B98" s="46"/>
      <c r="C98" s="393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2"/>
    </row>
    <row r="99" spans="1:41" ht="23.1" customHeight="1" x14ac:dyDescent="0.2">
      <c r="A99" s="1"/>
      <c r="B99" s="46"/>
      <c r="C99" s="393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2"/>
    </row>
    <row r="100" spans="1:41" ht="23.1" customHeight="1" x14ac:dyDescent="0.2">
      <c r="A100" s="1"/>
      <c r="B100" s="46"/>
      <c r="C100" s="393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2"/>
    </row>
    <row r="101" spans="1:41" ht="23.1" customHeight="1" x14ac:dyDescent="0.2">
      <c r="A101" s="1"/>
      <c r="B101" s="46"/>
      <c r="C101" s="393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2"/>
    </row>
    <row r="102" spans="1:41" ht="23.1" customHeight="1" x14ac:dyDescent="0.2">
      <c r="A102" s="1"/>
      <c r="B102" s="46"/>
      <c r="C102" s="393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2"/>
    </row>
    <row r="103" spans="1:41" ht="23.1" customHeight="1" x14ac:dyDescent="0.2">
      <c r="A103" s="1"/>
      <c r="B103" s="46"/>
      <c r="C103" s="393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2"/>
    </row>
    <row r="104" spans="1:41" ht="23.1" customHeight="1" x14ac:dyDescent="0.2">
      <c r="A104" s="1"/>
      <c r="B104" s="46"/>
      <c r="C104" s="393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2"/>
    </row>
    <row r="105" spans="1:41" ht="23.1" customHeight="1" x14ac:dyDescent="0.2">
      <c r="A105" s="1"/>
      <c r="B105" s="46"/>
      <c r="C105" s="393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2"/>
    </row>
    <row r="106" spans="1:41" ht="23.1" customHeight="1" x14ac:dyDescent="0.2">
      <c r="A106" s="1"/>
      <c r="B106" s="46"/>
      <c r="C106" s="393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2"/>
    </row>
    <row r="107" spans="1:41" ht="23.1" customHeight="1" x14ac:dyDescent="0.2">
      <c r="A107" s="1"/>
      <c r="B107" s="46"/>
      <c r="C107" s="393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2"/>
    </row>
    <row r="108" spans="1:41" ht="23.1" customHeight="1" x14ac:dyDescent="0.2">
      <c r="A108" s="1"/>
      <c r="B108" s="46"/>
      <c r="C108" s="393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2"/>
    </row>
    <row r="109" spans="1:41" ht="23.1" customHeight="1" x14ac:dyDescent="0.2">
      <c r="A109" s="1"/>
      <c r="B109" s="46"/>
      <c r="C109" s="393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2"/>
    </row>
    <row r="110" spans="1:41" ht="23.1" customHeight="1" x14ac:dyDescent="0.2">
      <c r="A110" s="1"/>
      <c r="B110" s="46"/>
      <c r="C110" s="393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2"/>
    </row>
    <row r="111" spans="1:41" ht="23.1" customHeight="1" x14ac:dyDescent="0.2">
      <c r="A111" s="1"/>
      <c r="B111" s="46"/>
      <c r="C111" s="393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2"/>
    </row>
    <row r="112" spans="1:41" ht="23.1" customHeight="1" x14ac:dyDescent="0.2">
      <c r="A112" s="1"/>
      <c r="B112" s="46"/>
      <c r="C112" s="393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2"/>
    </row>
    <row r="113" spans="1:41" ht="23.1" customHeight="1" x14ac:dyDescent="0.2">
      <c r="A113" s="1"/>
      <c r="B113" s="46"/>
      <c r="C113" s="393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2"/>
    </row>
    <row r="114" spans="1:41" ht="23.1" customHeight="1" x14ac:dyDescent="0.2">
      <c r="A114" s="1"/>
      <c r="B114" s="46"/>
      <c r="C114" s="393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2"/>
    </row>
    <row r="115" spans="1:41" ht="23.1" customHeight="1" x14ac:dyDescent="0.2">
      <c r="A115" s="1"/>
      <c r="B115" s="46"/>
      <c r="C115" s="393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2"/>
    </row>
    <row r="116" spans="1:41" ht="23.1" customHeight="1" x14ac:dyDescent="0.2">
      <c r="A116" s="1"/>
      <c r="B116" s="46"/>
      <c r="C116" s="393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2"/>
    </row>
    <row r="117" spans="1:41" ht="23.1" customHeight="1" x14ac:dyDescent="0.2">
      <c r="A117" s="1"/>
      <c r="B117" s="46"/>
      <c r="C117" s="393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2"/>
    </row>
    <row r="118" spans="1:41" ht="23.1" customHeight="1" x14ac:dyDescent="0.2">
      <c r="A118" s="1"/>
      <c r="B118" s="46"/>
      <c r="C118" s="393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2"/>
    </row>
    <row r="119" spans="1:41" ht="23.1" customHeight="1" x14ac:dyDescent="0.2">
      <c r="A119" s="1"/>
      <c r="B119" s="46"/>
      <c r="C119" s="393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2"/>
    </row>
    <row r="120" spans="1:41" s="6" customFormat="1" ht="23.1" customHeight="1" x14ac:dyDescent="0.2">
      <c r="A120" s="20"/>
      <c r="B120" s="20"/>
      <c r="C120" s="20"/>
      <c r="D120" s="20"/>
      <c r="E120" s="20"/>
      <c r="F120" s="20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9"/>
      <c r="Z120" s="48"/>
      <c r="AA120" s="48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</row>
    <row r="121" spans="1:41" s="6" customFormat="1" ht="23.1" customHeight="1" x14ac:dyDescent="0.2">
      <c r="A121" s="20"/>
      <c r="B121" s="20"/>
      <c r="C121" s="20"/>
      <c r="D121" s="20"/>
      <c r="E121" s="20"/>
      <c r="F121" s="20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9"/>
      <c r="Z121" s="48"/>
      <c r="AA121" s="48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</row>
    <row r="122" spans="1:41" s="6" customFormat="1" ht="23.1" customHeight="1" x14ac:dyDescent="0.2">
      <c r="A122" s="20"/>
      <c r="B122" s="20"/>
      <c r="C122" s="20"/>
      <c r="D122" s="20"/>
      <c r="E122" s="20"/>
      <c r="F122" s="2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1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</row>
    <row r="123" spans="1:41" s="6" customFormat="1" ht="30" customHeight="1" x14ac:dyDescent="0.2">
      <c r="A123" s="20"/>
      <c r="B123" s="20"/>
      <c r="C123" s="20"/>
      <c r="D123" s="20"/>
      <c r="E123" s="20"/>
      <c r="F123" s="2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1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</row>
    <row r="124" spans="1:41" s="6" customFormat="1" ht="30" customHeight="1" x14ac:dyDescent="0.2">
      <c r="A124" s="52"/>
      <c r="B124" s="20"/>
      <c r="C124" s="20"/>
      <c r="D124" s="20"/>
      <c r="E124" s="20"/>
      <c r="F124" s="2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1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</row>
    <row r="125" spans="1:41" s="6" customFormat="1" x14ac:dyDescent="0.2">
      <c r="A125" s="52"/>
      <c r="B125" s="52"/>
      <c r="C125" s="20"/>
      <c r="D125" s="20"/>
      <c r="E125" s="20"/>
      <c r="F125" s="2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1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</row>
    <row r="126" spans="1:41" s="6" customFormat="1" x14ac:dyDescent="0.2">
      <c r="A126" s="52"/>
      <c r="B126" s="52"/>
      <c r="C126" s="20"/>
      <c r="D126" s="20"/>
      <c r="E126" s="20"/>
      <c r="F126" s="2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1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</row>
    <row r="127" spans="1:41" s="6" customFormat="1" x14ac:dyDescent="0.2">
      <c r="A127" s="52"/>
      <c r="B127" s="52"/>
      <c r="C127" s="20"/>
      <c r="D127" s="20"/>
      <c r="E127" s="20"/>
      <c r="F127" s="2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1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</row>
    <row r="128" spans="1:41" s="6" customFormat="1" x14ac:dyDescent="0.2">
      <c r="A128" s="52"/>
      <c r="B128" s="52"/>
      <c r="C128" s="20"/>
      <c r="D128" s="20"/>
      <c r="E128" s="20"/>
      <c r="F128" s="2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1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</row>
    <row r="129" spans="1:40" s="6" customFormat="1" x14ac:dyDescent="0.2">
      <c r="A129" s="52"/>
      <c r="B129" s="52"/>
      <c r="C129" s="20"/>
      <c r="D129" s="20"/>
      <c r="E129" s="20"/>
      <c r="F129" s="2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1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</row>
    <row r="130" spans="1:40" s="6" customFormat="1" x14ac:dyDescent="0.2">
      <c r="A130" s="53"/>
      <c r="B130" s="53"/>
      <c r="C130" s="20"/>
      <c r="D130" s="9"/>
      <c r="E130" s="9"/>
      <c r="F130" s="9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5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</row>
    <row r="131" spans="1:40" s="6" customFormat="1" x14ac:dyDescent="0.2">
      <c r="A131" s="53"/>
      <c r="B131" s="53"/>
      <c r="C131" s="20"/>
      <c r="D131" s="9"/>
      <c r="E131" s="9"/>
      <c r="F131" s="9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5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</row>
    <row r="132" spans="1:40" s="6" customFormat="1" x14ac:dyDescent="0.2">
      <c r="A132" s="53"/>
      <c r="B132" s="53"/>
      <c r="C132" s="20"/>
      <c r="D132" s="9"/>
      <c r="E132" s="9"/>
      <c r="F132" s="9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5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</row>
    <row r="133" spans="1:40" s="6" customFormat="1" x14ac:dyDescent="0.2">
      <c r="A133" s="53"/>
      <c r="B133" s="53"/>
      <c r="C133" s="20"/>
      <c r="D133" s="9"/>
      <c r="E133" s="9"/>
      <c r="F133" s="9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5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</row>
    <row r="134" spans="1:40" s="6" customFormat="1" x14ac:dyDescent="0.2">
      <c r="A134" s="53"/>
      <c r="B134" s="53"/>
      <c r="C134" s="20"/>
      <c r="D134" s="9"/>
      <c r="E134" s="9"/>
      <c r="F134" s="9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5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</row>
    <row r="135" spans="1:40" s="6" customFormat="1" x14ac:dyDescent="0.2">
      <c r="A135" s="53"/>
      <c r="B135" s="53"/>
      <c r="C135" s="2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57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1:40" s="6" customFormat="1" x14ac:dyDescent="0.2">
      <c r="A136" s="53"/>
      <c r="B136" s="53"/>
      <c r="C136" s="2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57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1:40" s="6" customFormat="1" x14ac:dyDescent="0.2">
      <c r="A137" s="53"/>
      <c r="B137" s="53"/>
      <c r="C137" s="2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57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1:40" s="6" customFormat="1" x14ac:dyDescent="0.2">
      <c r="A138" s="53"/>
      <c r="B138" s="53"/>
      <c r="C138" s="2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57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1:40" s="6" customFormat="1" x14ac:dyDescent="0.2">
      <c r="A139" s="53"/>
      <c r="B139" s="53"/>
      <c r="C139" s="2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57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1:40" s="6" customFormat="1" x14ac:dyDescent="0.2">
      <c r="A140" s="53"/>
      <c r="B140" s="53"/>
      <c r="C140" s="2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57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:40" s="6" customFormat="1" x14ac:dyDescent="0.2">
      <c r="A141" s="53"/>
      <c r="B141" s="53"/>
      <c r="C141" s="2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57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1:40" s="6" customFormat="1" x14ac:dyDescent="0.2">
      <c r="A142" s="53"/>
      <c r="B142" s="53"/>
      <c r="C142" s="2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57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1:40" s="6" customFormat="1" x14ac:dyDescent="0.2">
      <c r="A143" s="53"/>
      <c r="B143" s="53"/>
      <c r="C143" s="2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57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1:40" s="6" customFormat="1" x14ac:dyDescent="0.2">
      <c r="A144" s="53"/>
      <c r="B144" s="53"/>
      <c r="C144" s="2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57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1:40" s="6" customFormat="1" x14ac:dyDescent="0.2">
      <c r="A145" s="53"/>
      <c r="B145" s="53"/>
      <c r="C145" s="2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57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1:40" s="6" customFormat="1" x14ac:dyDescent="0.2">
      <c r="A146" s="53"/>
      <c r="B146" s="53"/>
      <c r="C146" s="2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57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1:40" s="6" customFormat="1" x14ac:dyDescent="0.2">
      <c r="A147" s="53"/>
      <c r="B147" s="53"/>
      <c r="C147" s="2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57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1:40" s="6" customFormat="1" x14ac:dyDescent="0.2">
      <c r="A148" s="53"/>
      <c r="B148" s="53"/>
      <c r="C148" s="2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57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1:40" s="6" customFormat="1" x14ac:dyDescent="0.2">
      <c r="A149" s="53"/>
      <c r="B149" s="53"/>
      <c r="C149" s="2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57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1:40" s="6" customFormat="1" x14ac:dyDescent="0.2">
      <c r="A150" s="53"/>
      <c r="B150" s="53"/>
      <c r="C150" s="2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57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:40" s="6" customFormat="1" x14ac:dyDescent="0.2">
      <c r="A151" s="53"/>
      <c r="B151" s="53"/>
      <c r="C151" s="2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57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:40" s="6" customFormat="1" x14ac:dyDescent="0.2">
      <c r="A152" s="53"/>
      <c r="B152" s="53"/>
      <c r="C152" s="2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57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:40" s="6" customFormat="1" x14ac:dyDescent="0.2">
      <c r="A153" s="53"/>
      <c r="B153" s="53"/>
      <c r="C153" s="2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57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:40" s="6" customFormat="1" x14ac:dyDescent="0.2">
      <c r="A154" s="53"/>
      <c r="B154" s="53"/>
      <c r="C154" s="2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57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:40" s="6" customFormat="1" x14ac:dyDescent="0.2">
      <c r="A155" s="53"/>
      <c r="B155" s="53"/>
      <c r="C155" s="2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57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s="6" customFormat="1" x14ac:dyDescent="0.2">
      <c r="A156" s="53"/>
      <c r="B156" s="53"/>
      <c r="C156" s="2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57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s="6" customFormat="1" x14ac:dyDescent="0.2">
      <c r="A157" s="53"/>
      <c r="B157" s="53"/>
      <c r="C157" s="2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57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s="6" customFormat="1" x14ac:dyDescent="0.2">
      <c r="A158" s="53"/>
      <c r="B158" s="53"/>
      <c r="C158" s="2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57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s="6" customFormat="1" x14ac:dyDescent="0.2">
      <c r="A159" s="53"/>
      <c r="B159" s="53"/>
      <c r="C159" s="2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57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s="6" customFormat="1" x14ac:dyDescent="0.2">
      <c r="A160" s="53"/>
      <c r="B160" s="53"/>
      <c r="C160" s="2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57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s="6" customFormat="1" x14ac:dyDescent="0.2">
      <c r="A161" s="53"/>
      <c r="B161" s="53"/>
      <c r="C161" s="2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57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s="6" customFormat="1" ht="17.25" customHeight="1" x14ac:dyDescent="0.2">
      <c r="A162" s="53"/>
      <c r="B162" s="53"/>
      <c r="C162" s="2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57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s="6" customFormat="1" x14ac:dyDescent="0.2">
      <c r="A163" s="9"/>
      <c r="B163" s="53"/>
      <c r="C163" s="2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57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s="6" customFormat="1" x14ac:dyDescent="0.2">
      <c r="A164" s="9"/>
      <c r="B164" s="9"/>
      <c r="C164" s="2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57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s="6" customFormat="1" x14ac:dyDescent="0.2">
      <c r="A165" s="9"/>
      <c r="B165" s="9"/>
      <c r="C165" s="2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57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0" s="6" customFormat="1" x14ac:dyDescent="0.2">
      <c r="A166" s="9"/>
      <c r="B166" s="9"/>
      <c r="C166" s="2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57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0" s="6" customFormat="1" x14ac:dyDescent="0.2">
      <c r="A167" s="9"/>
      <c r="B167" s="9"/>
      <c r="C167" s="2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57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0" s="6" customFormat="1" x14ac:dyDescent="0.2">
      <c r="A168" s="27"/>
      <c r="B168" s="9"/>
      <c r="C168" s="2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57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</row>
  </sheetData>
  <mergeCells count="64">
    <mergeCell ref="AF5:AG5"/>
    <mergeCell ref="K5:K9"/>
    <mergeCell ref="N3:N9"/>
    <mergeCell ref="AE7:AE9"/>
    <mergeCell ref="AC7:AC9"/>
    <mergeCell ref="M5:M9"/>
    <mergeCell ref="O5:O9"/>
    <mergeCell ref="P5:P9"/>
    <mergeCell ref="Z5:Z9"/>
    <mergeCell ref="AA5:AE5"/>
    <mergeCell ref="Y5:Y9"/>
    <mergeCell ref="Y3:AE4"/>
    <mergeCell ref="L3:L9"/>
    <mergeCell ref="R3:V4"/>
    <mergeCell ref="R5:R9"/>
    <mergeCell ref="S5:V5"/>
    <mergeCell ref="AO3:AO10"/>
    <mergeCell ref="B3:B10"/>
    <mergeCell ref="AI3:AN4"/>
    <mergeCell ref="G3:H4"/>
    <mergeCell ref="G5:H5"/>
    <mergeCell ref="AH5:AH9"/>
    <mergeCell ref="AI5:AI9"/>
    <mergeCell ref="AK5:AK9"/>
    <mergeCell ref="E3:E9"/>
    <mergeCell ref="AN7:AN9"/>
    <mergeCell ref="AF3:AH4"/>
    <mergeCell ref="AM5:AM9"/>
    <mergeCell ref="AJ7:AJ9"/>
    <mergeCell ref="AL7:AL9"/>
    <mergeCell ref="J3:J9"/>
    <mergeCell ref="S6:S9"/>
    <mergeCell ref="A15:A21"/>
    <mergeCell ref="A3:A10"/>
    <mergeCell ref="I3:I9"/>
    <mergeCell ref="C3:C9"/>
    <mergeCell ref="G6:G9"/>
    <mergeCell ref="D5:D9"/>
    <mergeCell ref="A13:B13"/>
    <mergeCell ref="A14:B14"/>
    <mergeCell ref="A11:B11"/>
    <mergeCell ref="A12:B12"/>
    <mergeCell ref="T6:T9"/>
    <mergeCell ref="U6:U9"/>
    <mergeCell ref="V6:V9"/>
    <mergeCell ref="F3:F9"/>
    <mergeCell ref="H6:H9"/>
    <mergeCell ref="Q6:Q9"/>
    <mergeCell ref="W3:W9"/>
    <mergeCell ref="X5:X9"/>
    <mergeCell ref="A22:A24"/>
    <mergeCell ref="A66:A73"/>
    <mergeCell ref="A93:A94"/>
    <mergeCell ref="A74:A78"/>
    <mergeCell ref="A79:A83"/>
    <mergeCell ref="A84:A92"/>
    <mergeCell ref="A62:A65"/>
    <mergeCell ref="A58:A61"/>
    <mergeCell ref="A39:A47"/>
    <mergeCell ref="A48:A57"/>
    <mergeCell ref="A25:A28"/>
    <mergeCell ref="A29:A32"/>
    <mergeCell ref="A33:A34"/>
    <mergeCell ref="A35:A38"/>
  </mergeCells>
  <phoneticPr fontId="9"/>
  <printOptions horizontalCentered="1"/>
  <pageMargins left="0.55118110236220474" right="0.51181102362204722" top="0.9055118110236221" bottom="0.51181102362204722" header="0.51181102362204722" footer="0.51181102362204722"/>
  <pageSetup paperSize="9" scale="51" firstPageNumber="42" fitToWidth="2" fitToHeight="0" pageOrder="overThenDown" orientation="portrait" r:id="rId1"/>
  <headerFooter alignWithMargins="0">
    <oddFooter>&amp;C&amp;"ＭＳ ゴシック,標準"&amp;18-&amp;P -</oddFooter>
  </headerFooter>
  <rowBreaks count="1" manualBreakCount="1">
    <brk id="57" max="40" man="1"/>
  </rowBreaks>
  <colBreaks count="1" manualBreakCount="1">
    <brk id="22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92"/>
  <sheetViews>
    <sheetView view="pageBreakPreview" zoomScale="60" zoomScaleNormal="85" workbookViewId="0">
      <pane xSplit="3" ySplit="7" topLeftCell="D8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2.58203125" defaultRowHeight="14.4" x14ac:dyDescent="0.2"/>
  <cols>
    <col min="1" max="1" width="3.9140625" style="27" customWidth="1"/>
    <col min="2" max="2" width="12.9140625" style="27" customWidth="1"/>
    <col min="3" max="3" width="9.9140625" style="27" customWidth="1"/>
    <col min="4" max="13" width="8.9140625" style="27" customWidth="1"/>
    <col min="14" max="19" width="5.58203125" style="27" customWidth="1"/>
    <col min="20" max="20" width="3.58203125" style="27" customWidth="1"/>
    <col min="21" max="21" width="5.58203125" style="27" customWidth="1"/>
    <col min="22" max="22" width="3.58203125" style="27" customWidth="1"/>
    <col min="23" max="26" width="5.58203125" style="27" customWidth="1"/>
    <col min="27" max="16384" width="12.58203125" style="27"/>
  </cols>
  <sheetData>
    <row r="1" spans="1:13" s="248" customFormat="1" ht="30" customHeight="1" x14ac:dyDescent="0.2">
      <c r="A1" s="240" t="s">
        <v>13</v>
      </c>
      <c r="B1" s="241"/>
      <c r="C1" s="247"/>
      <c r="D1" s="247"/>
      <c r="E1" s="247"/>
      <c r="F1" s="247"/>
      <c r="G1" s="247"/>
      <c r="H1" s="247"/>
      <c r="I1" s="247"/>
      <c r="J1" s="246"/>
      <c r="K1" s="247"/>
      <c r="L1" s="247"/>
    </row>
    <row r="2" spans="1:13" s="248" customFormat="1" ht="30" customHeight="1" thickBot="1" x14ac:dyDescent="0.25">
      <c r="A2" s="240" t="s">
        <v>378</v>
      </c>
      <c r="B2" s="241"/>
      <c r="C2" s="247"/>
      <c r="D2" s="247"/>
      <c r="E2" s="247"/>
      <c r="F2" s="247"/>
      <c r="G2" s="247"/>
      <c r="H2" s="247"/>
      <c r="I2" s="247"/>
      <c r="J2" s="246"/>
      <c r="K2" s="247"/>
      <c r="L2" s="247"/>
    </row>
    <row r="3" spans="1:13" ht="24.9" customHeight="1" x14ac:dyDescent="0.2">
      <c r="A3" s="1018" t="s">
        <v>108</v>
      </c>
      <c r="B3" s="1021" t="s">
        <v>110</v>
      </c>
      <c r="C3" s="985" t="s">
        <v>372</v>
      </c>
      <c r="D3" s="1009" t="s">
        <v>368</v>
      </c>
      <c r="E3" s="1010"/>
      <c r="F3" s="1010"/>
      <c r="G3" s="1010"/>
      <c r="H3" s="1011"/>
      <c r="I3" s="982" t="s">
        <v>369</v>
      </c>
      <c r="J3" s="983"/>
      <c r="K3" s="983"/>
      <c r="L3" s="983"/>
      <c r="M3" s="984"/>
    </row>
    <row r="4" spans="1:13" ht="24.9" customHeight="1" x14ac:dyDescent="0.2">
      <c r="A4" s="1019"/>
      <c r="B4" s="1022"/>
      <c r="C4" s="986"/>
      <c r="D4" s="988" t="s">
        <v>373</v>
      </c>
      <c r="E4" s="1024" t="s">
        <v>371</v>
      </c>
      <c r="F4" s="343"/>
      <c r="G4" s="997" t="s">
        <v>375</v>
      </c>
      <c r="H4" s="1000" t="s">
        <v>376</v>
      </c>
      <c r="I4" s="988" t="s">
        <v>374</v>
      </c>
      <c r="J4" s="1024" t="s">
        <v>371</v>
      </c>
      <c r="K4" s="343"/>
      <c r="L4" s="997" t="s">
        <v>375</v>
      </c>
      <c r="M4" s="1000" t="s">
        <v>376</v>
      </c>
    </row>
    <row r="5" spans="1:13" ht="24.9" customHeight="1" x14ac:dyDescent="0.2">
      <c r="A5" s="1019"/>
      <c r="B5" s="1022"/>
      <c r="C5" s="986"/>
      <c r="D5" s="988"/>
      <c r="E5" s="1025"/>
      <c r="F5" s="990" t="s">
        <v>370</v>
      </c>
      <c r="G5" s="998"/>
      <c r="H5" s="1001"/>
      <c r="I5" s="988"/>
      <c r="J5" s="1026"/>
      <c r="K5" s="990" t="s">
        <v>370</v>
      </c>
      <c r="L5" s="998"/>
      <c r="M5" s="1001"/>
    </row>
    <row r="6" spans="1:13" ht="24.9" customHeight="1" x14ac:dyDescent="0.2">
      <c r="A6" s="1019"/>
      <c r="B6" s="1022"/>
      <c r="C6" s="987"/>
      <c r="D6" s="989"/>
      <c r="E6" s="344"/>
      <c r="F6" s="991"/>
      <c r="G6" s="999"/>
      <c r="H6" s="1002"/>
      <c r="I6" s="989"/>
      <c r="J6" s="344"/>
      <c r="K6" s="991"/>
      <c r="L6" s="999"/>
      <c r="M6" s="1002"/>
    </row>
    <row r="7" spans="1:13" ht="24.9" customHeight="1" thickBot="1" x14ac:dyDescent="0.25">
      <c r="A7" s="1020"/>
      <c r="B7" s="1023"/>
      <c r="C7" s="335" t="s">
        <v>9</v>
      </c>
      <c r="D7" s="352" t="s">
        <v>9</v>
      </c>
      <c r="E7" s="80" t="s">
        <v>9</v>
      </c>
      <c r="F7" s="80" t="s">
        <v>9</v>
      </c>
      <c r="G7" s="80" t="s">
        <v>9</v>
      </c>
      <c r="H7" s="99" t="s">
        <v>9</v>
      </c>
      <c r="I7" s="352" t="s">
        <v>9</v>
      </c>
      <c r="J7" s="80" t="s">
        <v>9</v>
      </c>
      <c r="K7" s="80" t="s">
        <v>9</v>
      </c>
      <c r="L7" s="80" t="s">
        <v>9</v>
      </c>
      <c r="M7" s="99" t="s">
        <v>9</v>
      </c>
    </row>
    <row r="8" spans="1:13" ht="19.5" customHeight="1" thickBot="1" x14ac:dyDescent="0.25">
      <c r="A8" s="920" t="s">
        <v>196</v>
      </c>
      <c r="B8" s="921"/>
      <c r="C8" s="459">
        <v>1585</v>
      </c>
      <c r="D8" s="460">
        <v>951</v>
      </c>
      <c r="E8" s="459">
        <v>703</v>
      </c>
      <c r="F8" s="459">
        <v>350</v>
      </c>
      <c r="G8" s="459">
        <v>93</v>
      </c>
      <c r="H8" s="461">
        <v>155</v>
      </c>
      <c r="I8" s="462">
        <v>634</v>
      </c>
      <c r="J8" s="459">
        <v>609</v>
      </c>
      <c r="K8" s="459">
        <v>325</v>
      </c>
      <c r="L8" s="459">
        <v>10</v>
      </c>
      <c r="M8" s="461">
        <v>15</v>
      </c>
    </row>
    <row r="9" spans="1:13" ht="19.5" customHeight="1" x14ac:dyDescent="0.2">
      <c r="A9" s="862" t="s">
        <v>197</v>
      </c>
      <c r="B9" s="922"/>
      <c r="C9" s="463">
        <v>737</v>
      </c>
      <c r="D9" s="464">
        <v>317</v>
      </c>
      <c r="E9" s="465">
        <v>317</v>
      </c>
      <c r="F9" s="465">
        <v>198</v>
      </c>
      <c r="G9" s="465">
        <v>0</v>
      </c>
      <c r="H9" s="466">
        <v>0</v>
      </c>
      <c r="I9" s="467">
        <v>420</v>
      </c>
      <c r="J9" s="465">
        <v>418</v>
      </c>
      <c r="K9" s="465">
        <v>203</v>
      </c>
      <c r="L9" s="465">
        <v>0</v>
      </c>
      <c r="M9" s="468">
        <v>2</v>
      </c>
    </row>
    <row r="10" spans="1:13" ht="19.5" customHeight="1" x14ac:dyDescent="0.2">
      <c r="A10" s="864" t="s">
        <v>198</v>
      </c>
      <c r="B10" s="918"/>
      <c r="C10" s="469">
        <v>485</v>
      </c>
      <c r="D10" s="470">
        <v>309</v>
      </c>
      <c r="E10" s="471">
        <v>308</v>
      </c>
      <c r="F10" s="471">
        <v>134</v>
      </c>
      <c r="G10" s="471">
        <v>1</v>
      </c>
      <c r="H10" s="472">
        <v>0</v>
      </c>
      <c r="I10" s="473">
        <v>176</v>
      </c>
      <c r="J10" s="471">
        <v>176</v>
      </c>
      <c r="K10" s="471">
        <v>120</v>
      </c>
      <c r="L10" s="471">
        <v>0</v>
      </c>
      <c r="M10" s="472">
        <v>0</v>
      </c>
    </row>
    <row r="11" spans="1:13" ht="19.5" customHeight="1" thickBot="1" x14ac:dyDescent="0.25">
      <c r="A11" s="995" t="s">
        <v>199</v>
      </c>
      <c r="B11" s="996"/>
      <c r="C11" s="474" t="s">
        <v>418</v>
      </c>
      <c r="D11" s="475" t="s">
        <v>418</v>
      </c>
      <c r="E11" s="476" t="s">
        <v>418</v>
      </c>
      <c r="F11" s="476" t="s">
        <v>418</v>
      </c>
      <c r="G11" s="476" t="s">
        <v>418</v>
      </c>
      <c r="H11" s="477" t="s">
        <v>418</v>
      </c>
      <c r="I11" s="478" t="s">
        <v>418</v>
      </c>
      <c r="J11" s="476" t="s">
        <v>418</v>
      </c>
      <c r="K11" s="476" t="s">
        <v>418</v>
      </c>
      <c r="L11" s="476" t="s">
        <v>418</v>
      </c>
      <c r="M11" s="477" t="s">
        <v>418</v>
      </c>
    </row>
    <row r="12" spans="1:13" ht="19.5" customHeight="1" x14ac:dyDescent="0.2">
      <c r="A12" s="880" t="s">
        <v>200</v>
      </c>
      <c r="B12" s="133" t="s">
        <v>201</v>
      </c>
      <c r="C12" s="463">
        <v>265</v>
      </c>
      <c r="D12" s="464">
        <v>100</v>
      </c>
      <c r="E12" s="465">
        <v>100</v>
      </c>
      <c r="F12" s="465">
        <v>74</v>
      </c>
      <c r="G12" s="465">
        <v>0</v>
      </c>
      <c r="H12" s="466">
        <v>0</v>
      </c>
      <c r="I12" s="467">
        <v>165</v>
      </c>
      <c r="J12" s="465">
        <v>163</v>
      </c>
      <c r="K12" s="465">
        <v>91</v>
      </c>
      <c r="L12" s="465">
        <v>0</v>
      </c>
      <c r="M12" s="466">
        <v>2</v>
      </c>
    </row>
    <row r="13" spans="1:13" ht="19.5" customHeight="1" x14ac:dyDescent="0.2">
      <c r="A13" s="881"/>
      <c r="B13" s="134" t="s">
        <v>202</v>
      </c>
      <c r="C13" s="469">
        <v>268</v>
      </c>
      <c r="D13" s="470">
        <v>83</v>
      </c>
      <c r="E13" s="471">
        <v>83</v>
      </c>
      <c r="F13" s="471">
        <v>25</v>
      </c>
      <c r="G13" s="471">
        <v>0</v>
      </c>
      <c r="H13" s="472">
        <v>0</v>
      </c>
      <c r="I13" s="473">
        <v>185</v>
      </c>
      <c r="J13" s="471">
        <v>185</v>
      </c>
      <c r="K13" s="471">
        <v>57</v>
      </c>
      <c r="L13" s="471">
        <v>0</v>
      </c>
      <c r="M13" s="472">
        <v>0</v>
      </c>
    </row>
    <row r="14" spans="1:13" ht="19.5" customHeight="1" x14ac:dyDescent="0.2">
      <c r="A14" s="881"/>
      <c r="B14" s="134" t="s">
        <v>203</v>
      </c>
      <c r="C14" s="469">
        <v>204</v>
      </c>
      <c r="D14" s="470">
        <v>134</v>
      </c>
      <c r="E14" s="471">
        <v>134</v>
      </c>
      <c r="F14" s="471">
        <v>99</v>
      </c>
      <c r="G14" s="471">
        <v>0</v>
      </c>
      <c r="H14" s="472">
        <v>0</v>
      </c>
      <c r="I14" s="473">
        <v>70</v>
      </c>
      <c r="J14" s="471">
        <v>70</v>
      </c>
      <c r="K14" s="471">
        <v>55</v>
      </c>
      <c r="L14" s="471">
        <v>0</v>
      </c>
      <c r="M14" s="472">
        <v>0</v>
      </c>
    </row>
    <row r="15" spans="1:13" ht="19.5" customHeight="1" x14ac:dyDescent="0.2">
      <c r="A15" s="881"/>
      <c r="B15" s="134" t="s">
        <v>204</v>
      </c>
      <c r="C15" s="469">
        <v>442</v>
      </c>
      <c r="D15" s="470">
        <v>297</v>
      </c>
      <c r="E15" s="471">
        <v>296</v>
      </c>
      <c r="F15" s="471">
        <v>129</v>
      </c>
      <c r="G15" s="471">
        <v>1</v>
      </c>
      <c r="H15" s="472">
        <v>0</v>
      </c>
      <c r="I15" s="473">
        <v>145</v>
      </c>
      <c r="J15" s="471">
        <v>145</v>
      </c>
      <c r="K15" s="471">
        <v>118</v>
      </c>
      <c r="L15" s="471">
        <v>0</v>
      </c>
      <c r="M15" s="472">
        <v>0</v>
      </c>
    </row>
    <row r="16" spans="1:13" ht="19.5" customHeight="1" x14ac:dyDescent="0.2">
      <c r="A16" s="881"/>
      <c r="B16" s="134" t="s">
        <v>30</v>
      </c>
      <c r="C16" s="469">
        <v>43</v>
      </c>
      <c r="D16" s="470">
        <v>12</v>
      </c>
      <c r="E16" s="471">
        <v>12</v>
      </c>
      <c r="F16" s="471">
        <v>5</v>
      </c>
      <c r="G16" s="471">
        <v>0</v>
      </c>
      <c r="H16" s="472">
        <v>0</v>
      </c>
      <c r="I16" s="473">
        <v>31</v>
      </c>
      <c r="J16" s="471">
        <v>31</v>
      </c>
      <c r="K16" s="471">
        <v>2</v>
      </c>
      <c r="L16" s="471">
        <v>0</v>
      </c>
      <c r="M16" s="472">
        <v>0</v>
      </c>
    </row>
    <row r="17" spans="1:13" ht="19.5" customHeight="1" x14ac:dyDescent="0.2">
      <c r="A17" s="881"/>
      <c r="B17" s="134" t="s">
        <v>205</v>
      </c>
      <c r="C17" s="469" t="s">
        <v>418</v>
      </c>
      <c r="D17" s="470" t="s">
        <v>418</v>
      </c>
      <c r="E17" s="471" t="s">
        <v>418</v>
      </c>
      <c r="F17" s="471" t="s">
        <v>418</v>
      </c>
      <c r="G17" s="471" t="s">
        <v>418</v>
      </c>
      <c r="H17" s="472" t="s">
        <v>418</v>
      </c>
      <c r="I17" s="473" t="s">
        <v>418</v>
      </c>
      <c r="J17" s="471" t="s">
        <v>418</v>
      </c>
      <c r="K17" s="471" t="s">
        <v>418</v>
      </c>
      <c r="L17" s="471" t="s">
        <v>418</v>
      </c>
      <c r="M17" s="472" t="s">
        <v>418</v>
      </c>
    </row>
    <row r="18" spans="1:13" ht="19.5" customHeight="1" thickBot="1" x14ac:dyDescent="0.25">
      <c r="A18" s="882"/>
      <c r="B18" s="135" t="s">
        <v>195</v>
      </c>
      <c r="C18" s="479">
        <v>46</v>
      </c>
      <c r="D18" s="480">
        <v>37</v>
      </c>
      <c r="E18" s="481">
        <v>37</v>
      </c>
      <c r="F18" s="481">
        <v>0</v>
      </c>
      <c r="G18" s="481">
        <v>0</v>
      </c>
      <c r="H18" s="482">
        <v>0</v>
      </c>
      <c r="I18" s="483">
        <v>9</v>
      </c>
      <c r="J18" s="481">
        <v>9</v>
      </c>
      <c r="K18" s="481">
        <v>0</v>
      </c>
      <c r="L18" s="481">
        <v>0</v>
      </c>
      <c r="M18" s="482">
        <v>0</v>
      </c>
    </row>
    <row r="19" spans="1:13" ht="19.5" customHeight="1" x14ac:dyDescent="0.2">
      <c r="A19" s="874" t="s">
        <v>144</v>
      </c>
      <c r="B19" s="83" t="s">
        <v>243</v>
      </c>
      <c r="C19" s="336">
        <v>70</v>
      </c>
      <c r="D19" s="353">
        <v>16</v>
      </c>
      <c r="E19" s="65">
        <v>16</v>
      </c>
      <c r="F19" s="65"/>
      <c r="G19" s="65"/>
      <c r="H19" s="354"/>
      <c r="I19" s="168">
        <v>54</v>
      </c>
      <c r="J19" s="65">
        <v>54</v>
      </c>
      <c r="K19" s="65"/>
      <c r="L19" s="65"/>
      <c r="M19" s="100"/>
    </row>
    <row r="20" spans="1:13" ht="19.5" customHeight="1" thickBot="1" x14ac:dyDescent="0.25">
      <c r="A20" s="866"/>
      <c r="B20" s="198" t="s">
        <v>244</v>
      </c>
      <c r="C20" s="397">
        <v>8</v>
      </c>
      <c r="D20" s="355">
        <v>2</v>
      </c>
      <c r="E20" s="219">
        <v>2</v>
      </c>
      <c r="F20" s="219"/>
      <c r="G20" s="219"/>
      <c r="H20" s="223"/>
      <c r="I20" s="342">
        <v>6</v>
      </c>
      <c r="J20" s="219">
        <v>6</v>
      </c>
      <c r="K20" s="219"/>
      <c r="L20" s="219"/>
      <c r="M20" s="220"/>
    </row>
    <row r="21" spans="1:13" ht="19.5" customHeight="1" thickTop="1" thickBot="1" x14ac:dyDescent="0.25">
      <c r="A21" s="859"/>
      <c r="B21" s="197" t="s">
        <v>105</v>
      </c>
      <c r="C21" s="338">
        <v>78</v>
      </c>
      <c r="D21" s="356">
        <v>18</v>
      </c>
      <c r="E21" s="165">
        <v>18</v>
      </c>
      <c r="F21" s="165">
        <v>0</v>
      </c>
      <c r="G21" s="165">
        <v>0</v>
      </c>
      <c r="H21" s="166">
        <v>0</v>
      </c>
      <c r="I21" s="341">
        <v>60</v>
      </c>
      <c r="J21" s="165">
        <v>60</v>
      </c>
      <c r="K21" s="165">
        <v>0</v>
      </c>
      <c r="L21" s="165">
        <v>0</v>
      </c>
      <c r="M21" s="166">
        <v>0</v>
      </c>
    </row>
    <row r="22" spans="1:13" ht="19.5" customHeight="1" x14ac:dyDescent="0.2">
      <c r="A22" s="858" t="s">
        <v>145</v>
      </c>
      <c r="B22" s="71" t="s">
        <v>284</v>
      </c>
      <c r="C22" s="336">
        <v>46</v>
      </c>
      <c r="D22" s="484">
        <v>25</v>
      </c>
      <c r="E22" s="371">
        <v>25</v>
      </c>
      <c r="F22" s="371">
        <v>25</v>
      </c>
      <c r="G22" s="371">
        <v>0</v>
      </c>
      <c r="H22" s="184">
        <v>0</v>
      </c>
      <c r="I22" s="485">
        <v>21</v>
      </c>
      <c r="J22" s="371">
        <v>21</v>
      </c>
      <c r="K22" s="371">
        <v>20</v>
      </c>
      <c r="L22" s="371">
        <v>0</v>
      </c>
      <c r="M22" s="372">
        <v>0</v>
      </c>
    </row>
    <row r="23" spans="1:13" ht="19.5" customHeight="1" x14ac:dyDescent="0.2">
      <c r="A23" s="872"/>
      <c r="B23" s="71" t="s">
        <v>285</v>
      </c>
      <c r="C23" s="336">
        <v>19</v>
      </c>
      <c r="D23" s="486">
        <v>11</v>
      </c>
      <c r="E23" s="373">
        <v>11</v>
      </c>
      <c r="F23" s="373">
        <v>10</v>
      </c>
      <c r="G23" s="373">
        <v>0</v>
      </c>
      <c r="H23" s="374">
        <v>0</v>
      </c>
      <c r="I23" s="487">
        <v>8</v>
      </c>
      <c r="J23" s="373">
        <v>8</v>
      </c>
      <c r="K23" s="373">
        <v>8</v>
      </c>
      <c r="L23" s="373">
        <v>0</v>
      </c>
      <c r="M23" s="375">
        <v>0</v>
      </c>
    </row>
    <row r="24" spans="1:13" ht="19.5" customHeight="1" thickBot="1" x14ac:dyDescent="0.25">
      <c r="A24" s="872"/>
      <c r="B24" s="376" t="s">
        <v>286</v>
      </c>
      <c r="C24" s="223">
        <v>21</v>
      </c>
      <c r="D24" s="488">
        <v>13</v>
      </c>
      <c r="E24" s="377">
        <v>13</v>
      </c>
      <c r="F24" s="377">
        <v>12</v>
      </c>
      <c r="G24" s="377">
        <v>0</v>
      </c>
      <c r="H24" s="378">
        <v>0</v>
      </c>
      <c r="I24" s="379">
        <v>8</v>
      </c>
      <c r="J24" s="377">
        <v>8</v>
      </c>
      <c r="K24" s="377">
        <v>8</v>
      </c>
      <c r="L24" s="377">
        <v>0</v>
      </c>
      <c r="M24" s="380">
        <v>0</v>
      </c>
    </row>
    <row r="25" spans="1:13" ht="19.5" customHeight="1" thickTop="1" thickBot="1" x14ac:dyDescent="0.25">
      <c r="A25" s="873"/>
      <c r="B25" s="197" t="s">
        <v>105</v>
      </c>
      <c r="C25" s="17">
        <v>86</v>
      </c>
      <c r="D25" s="381">
        <v>49</v>
      </c>
      <c r="E25" s="382">
        <v>49</v>
      </c>
      <c r="F25" s="125">
        <v>47</v>
      </c>
      <c r="G25" s="125">
        <v>0</v>
      </c>
      <c r="H25" s="193">
        <v>0</v>
      </c>
      <c r="I25" s="383">
        <v>37</v>
      </c>
      <c r="J25" s="382">
        <v>37</v>
      </c>
      <c r="K25" s="382">
        <v>36</v>
      </c>
      <c r="L25" s="382">
        <v>0</v>
      </c>
      <c r="M25" s="193">
        <v>0</v>
      </c>
    </row>
    <row r="26" spans="1:13" ht="19.5" customHeight="1" x14ac:dyDescent="0.2">
      <c r="A26" s="992" t="s">
        <v>217</v>
      </c>
      <c r="B26" s="75" t="s">
        <v>293</v>
      </c>
      <c r="C26" s="336">
        <v>68</v>
      </c>
      <c r="D26" s="484">
        <v>22</v>
      </c>
      <c r="E26" s="371">
        <v>22</v>
      </c>
      <c r="F26" s="371">
        <v>17</v>
      </c>
      <c r="G26" s="371"/>
      <c r="H26" s="184"/>
      <c r="I26" s="485">
        <v>46</v>
      </c>
      <c r="J26" s="371">
        <v>46</v>
      </c>
      <c r="K26" s="371">
        <v>38</v>
      </c>
      <c r="L26" s="371"/>
      <c r="M26" s="372"/>
    </row>
    <row r="27" spans="1:13" ht="19.5" customHeight="1" x14ac:dyDescent="0.2">
      <c r="A27" s="993"/>
      <c r="B27" s="75" t="s">
        <v>294</v>
      </c>
      <c r="C27" s="336">
        <v>21</v>
      </c>
      <c r="D27" s="486">
        <v>7</v>
      </c>
      <c r="E27" s="373">
        <v>7</v>
      </c>
      <c r="F27" s="373">
        <v>7</v>
      </c>
      <c r="G27" s="373"/>
      <c r="H27" s="374"/>
      <c r="I27" s="487">
        <v>14</v>
      </c>
      <c r="J27" s="373">
        <v>12</v>
      </c>
      <c r="K27" s="373">
        <v>10</v>
      </c>
      <c r="L27" s="373"/>
      <c r="M27" s="375">
        <v>2</v>
      </c>
    </row>
    <row r="28" spans="1:13" ht="19.5" customHeight="1" thickBot="1" x14ac:dyDescent="0.25">
      <c r="A28" s="993"/>
      <c r="B28" s="229" t="s">
        <v>295</v>
      </c>
      <c r="C28" s="223">
        <v>12</v>
      </c>
      <c r="D28" s="488">
        <v>4</v>
      </c>
      <c r="E28" s="377">
        <v>4</v>
      </c>
      <c r="F28" s="377">
        <v>3</v>
      </c>
      <c r="G28" s="377"/>
      <c r="H28" s="378"/>
      <c r="I28" s="379">
        <v>8</v>
      </c>
      <c r="J28" s="377">
        <v>8</v>
      </c>
      <c r="K28" s="377">
        <v>7</v>
      </c>
      <c r="L28" s="377"/>
      <c r="M28" s="378"/>
    </row>
    <row r="29" spans="1:13" ht="19.5" customHeight="1" thickTop="1" thickBot="1" x14ac:dyDescent="0.25">
      <c r="A29" s="994"/>
      <c r="B29" s="139" t="s">
        <v>218</v>
      </c>
      <c r="C29" s="338">
        <v>101</v>
      </c>
      <c r="D29" s="356">
        <v>33</v>
      </c>
      <c r="E29" s="165">
        <v>33</v>
      </c>
      <c r="F29" s="165">
        <v>27</v>
      </c>
      <c r="G29" s="165">
        <v>0</v>
      </c>
      <c r="H29" s="166">
        <v>0</v>
      </c>
      <c r="I29" s="341">
        <v>68</v>
      </c>
      <c r="J29" s="165">
        <v>66</v>
      </c>
      <c r="K29" s="165">
        <v>55</v>
      </c>
      <c r="L29" s="165">
        <v>0</v>
      </c>
      <c r="M29" s="166">
        <v>2</v>
      </c>
    </row>
    <row r="30" spans="1:13" ht="19.5" customHeight="1" thickBot="1" x14ac:dyDescent="0.25">
      <c r="A30" s="992" t="s">
        <v>219</v>
      </c>
      <c r="B30" s="214" t="s">
        <v>296</v>
      </c>
      <c r="C30" s="443">
        <v>112</v>
      </c>
      <c r="D30" s="385">
        <v>51</v>
      </c>
      <c r="E30" s="228">
        <v>51</v>
      </c>
      <c r="F30" s="228">
        <v>25</v>
      </c>
      <c r="G30" s="228">
        <v>0</v>
      </c>
      <c r="H30" s="204">
        <v>0</v>
      </c>
      <c r="I30" s="348">
        <v>61</v>
      </c>
      <c r="J30" s="215">
        <v>61</v>
      </c>
      <c r="K30" s="228">
        <v>57</v>
      </c>
      <c r="L30" s="228">
        <v>0</v>
      </c>
      <c r="M30" s="216">
        <v>0</v>
      </c>
    </row>
    <row r="31" spans="1:13" ht="19.5" customHeight="1" thickTop="1" thickBot="1" x14ac:dyDescent="0.25">
      <c r="A31" s="994"/>
      <c r="B31" s="139" t="s">
        <v>218</v>
      </c>
      <c r="C31" s="166">
        <v>112</v>
      </c>
      <c r="D31" s="341">
        <v>51</v>
      </c>
      <c r="E31" s="165">
        <v>51</v>
      </c>
      <c r="F31" s="165">
        <v>25</v>
      </c>
      <c r="G31" s="165">
        <v>0</v>
      </c>
      <c r="H31" s="166">
        <v>0</v>
      </c>
      <c r="I31" s="341">
        <v>61</v>
      </c>
      <c r="J31" s="165">
        <v>61</v>
      </c>
      <c r="K31" s="165">
        <v>57</v>
      </c>
      <c r="L31" s="165">
        <v>0</v>
      </c>
      <c r="M31" s="166">
        <v>0</v>
      </c>
    </row>
    <row r="32" spans="1:13" ht="19.5" customHeight="1" x14ac:dyDescent="0.2">
      <c r="A32" s="992" t="s">
        <v>220</v>
      </c>
      <c r="B32" s="71" t="s">
        <v>120</v>
      </c>
      <c r="C32" s="16">
        <v>36</v>
      </c>
      <c r="D32" s="353">
        <v>6</v>
      </c>
      <c r="E32" s="65">
        <v>6</v>
      </c>
      <c r="F32" s="65">
        <v>0</v>
      </c>
      <c r="G32" s="65">
        <v>0</v>
      </c>
      <c r="H32" s="354">
        <v>0</v>
      </c>
      <c r="I32" s="168">
        <v>30</v>
      </c>
      <c r="J32" s="65">
        <v>30</v>
      </c>
      <c r="K32" s="65">
        <v>0</v>
      </c>
      <c r="L32" s="65">
        <v>0</v>
      </c>
      <c r="M32" s="100">
        <v>0</v>
      </c>
    </row>
    <row r="33" spans="1:14" ht="19.5" customHeight="1" x14ac:dyDescent="0.2">
      <c r="A33" s="993"/>
      <c r="B33" s="71" t="s">
        <v>209</v>
      </c>
      <c r="C33" s="336">
        <v>17</v>
      </c>
      <c r="D33" s="357">
        <v>0</v>
      </c>
      <c r="E33" s="66">
        <v>0</v>
      </c>
      <c r="F33" s="66">
        <v>0</v>
      </c>
      <c r="G33" s="66">
        <v>0</v>
      </c>
      <c r="H33" s="358">
        <v>0</v>
      </c>
      <c r="I33" s="347">
        <v>17</v>
      </c>
      <c r="J33" s="66">
        <v>17</v>
      </c>
      <c r="K33" s="66">
        <v>0</v>
      </c>
      <c r="L33" s="66">
        <v>0</v>
      </c>
      <c r="M33" s="42">
        <v>0</v>
      </c>
    </row>
    <row r="34" spans="1:14" ht="19.5" customHeight="1" thickBot="1" x14ac:dyDescent="0.25">
      <c r="A34" s="993"/>
      <c r="B34" s="227" t="s">
        <v>121</v>
      </c>
      <c r="C34" s="223">
        <v>9</v>
      </c>
      <c r="D34" s="355">
        <v>1</v>
      </c>
      <c r="E34" s="219">
        <v>1</v>
      </c>
      <c r="F34" s="219">
        <v>0</v>
      </c>
      <c r="G34" s="219">
        <v>0</v>
      </c>
      <c r="H34" s="223">
        <v>0</v>
      </c>
      <c r="I34" s="342">
        <v>8</v>
      </c>
      <c r="J34" s="219">
        <v>8</v>
      </c>
      <c r="K34" s="219">
        <v>0</v>
      </c>
      <c r="L34" s="219">
        <v>0</v>
      </c>
      <c r="M34" s="220">
        <v>0</v>
      </c>
    </row>
    <row r="35" spans="1:14" ht="19.5" customHeight="1" thickTop="1" thickBot="1" x14ac:dyDescent="0.25">
      <c r="A35" s="994"/>
      <c r="B35" s="139" t="s">
        <v>218</v>
      </c>
      <c r="C35" s="338">
        <v>62</v>
      </c>
      <c r="D35" s="356">
        <v>7</v>
      </c>
      <c r="E35" s="165">
        <v>7</v>
      </c>
      <c r="F35" s="165">
        <v>0</v>
      </c>
      <c r="G35" s="165">
        <v>0</v>
      </c>
      <c r="H35" s="166">
        <v>0</v>
      </c>
      <c r="I35" s="341">
        <v>55</v>
      </c>
      <c r="J35" s="165">
        <v>55</v>
      </c>
      <c r="K35" s="165">
        <v>0</v>
      </c>
      <c r="L35" s="165">
        <v>0</v>
      </c>
      <c r="M35" s="166">
        <v>0</v>
      </c>
    </row>
    <row r="36" spans="1:14" ht="19.5" customHeight="1" x14ac:dyDescent="0.2">
      <c r="A36" s="992" t="s">
        <v>221</v>
      </c>
      <c r="B36" s="75" t="s">
        <v>222</v>
      </c>
      <c r="C36" s="336">
        <v>41</v>
      </c>
      <c r="D36" s="353">
        <v>18</v>
      </c>
      <c r="E36" s="65">
        <v>18</v>
      </c>
      <c r="F36" s="65"/>
      <c r="G36" s="65"/>
      <c r="H36" s="354"/>
      <c r="I36" s="168">
        <v>23</v>
      </c>
      <c r="J36" s="65">
        <v>23</v>
      </c>
      <c r="K36" s="65"/>
      <c r="L36" s="65"/>
      <c r="M36" s="100"/>
      <c r="N36" s="411">
        <f>SUM(I36,D36)</f>
        <v>41</v>
      </c>
    </row>
    <row r="37" spans="1:14" ht="19.5" customHeight="1" x14ac:dyDescent="0.2">
      <c r="A37" s="993"/>
      <c r="B37" s="75" t="s">
        <v>223</v>
      </c>
      <c r="C37" s="336">
        <v>6</v>
      </c>
      <c r="D37" s="826" t="s">
        <v>452</v>
      </c>
      <c r="E37" s="813" t="s">
        <v>418</v>
      </c>
      <c r="F37" s="813"/>
      <c r="G37" s="813"/>
      <c r="H37" s="814"/>
      <c r="I37" s="815" t="s">
        <v>418</v>
      </c>
      <c r="J37" s="813" t="s">
        <v>418</v>
      </c>
      <c r="K37" s="66"/>
      <c r="L37" s="66"/>
      <c r="M37" s="42"/>
      <c r="N37" s="411">
        <f t="shared" ref="N37:N43" si="0">SUM(I37,D37)</f>
        <v>0</v>
      </c>
    </row>
    <row r="38" spans="1:14" ht="19.5" customHeight="1" x14ac:dyDescent="0.2">
      <c r="A38" s="993"/>
      <c r="B38" s="391" t="s">
        <v>224</v>
      </c>
      <c r="C38" s="336">
        <v>5</v>
      </c>
      <c r="D38" s="827" t="s">
        <v>418</v>
      </c>
      <c r="E38" s="813" t="s">
        <v>418</v>
      </c>
      <c r="F38" s="813"/>
      <c r="G38" s="813"/>
      <c r="H38" s="814"/>
      <c r="I38" s="815" t="s">
        <v>418</v>
      </c>
      <c r="J38" s="813" t="s">
        <v>418</v>
      </c>
      <c r="K38" s="66"/>
      <c r="L38" s="66"/>
      <c r="M38" s="42"/>
      <c r="N38" s="411">
        <f t="shared" si="0"/>
        <v>0</v>
      </c>
    </row>
    <row r="39" spans="1:14" ht="19.5" customHeight="1" x14ac:dyDescent="0.2">
      <c r="A39" s="993"/>
      <c r="B39" s="136" t="s">
        <v>225</v>
      </c>
      <c r="C39" s="336">
        <v>14</v>
      </c>
      <c r="D39" s="828">
        <v>1</v>
      </c>
      <c r="E39" s="829">
        <v>1</v>
      </c>
      <c r="F39" s="829"/>
      <c r="G39" s="829"/>
      <c r="H39" s="830"/>
      <c r="I39" s="831">
        <v>13</v>
      </c>
      <c r="J39" s="829">
        <v>13</v>
      </c>
      <c r="K39" s="137"/>
      <c r="L39" s="137"/>
      <c r="M39" s="138"/>
      <c r="N39" s="411">
        <f t="shared" si="0"/>
        <v>14</v>
      </c>
    </row>
    <row r="40" spans="1:14" ht="19.5" customHeight="1" x14ac:dyDescent="0.2">
      <c r="A40" s="993"/>
      <c r="B40" s="75" t="s">
        <v>226</v>
      </c>
      <c r="C40" s="336">
        <v>9</v>
      </c>
      <c r="D40" s="827">
        <v>1</v>
      </c>
      <c r="E40" s="813">
        <v>1</v>
      </c>
      <c r="F40" s="813"/>
      <c r="G40" s="813"/>
      <c r="H40" s="814"/>
      <c r="I40" s="815">
        <v>8</v>
      </c>
      <c r="J40" s="813">
        <v>8</v>
      </c>
      <c r="K40" s="66"/>
      <c r="L40" s="66"/>
      <c r="M40" s="42"/>
      <c r="N40" s="411">
        <f t="shared" si="0"/>
        <v>9</v>
      </c>
    </row>
    <row r="41" spans="1:14" ht="19.5" customHeight="1" x14ac:dyDescent="0.2">
      <c r="A41" s="993"/>
      <c r="B41" s="136" t="s">
        <v>227</v>
      </c>
      <c r="C41" s="336">
        <v>7</v>
      </c>
      <c r="D41" s="827" t="s">
        <v>418</v>
      </c>
      <c r="E41" s="813" t="s">
        <v>418</v>
      </c>
      <c r="F41" s="813"/>
      <c r="G41" s="813"/>
      <c r="H41" s="814"/>
      <c r="I41" s="815" t="s">
        <v>418</v>
      </c>
      <c r="J41" s="813" t="s">
        <v>418</v>
      </c>
      <c r="K41" s="66"/>
      <c r="L41" s="66"/>
      <c r="M41" s="42"/>
      <c r="N41" s="411">
        <f t="shared" si="0"/>
        <v>0</v>
      </c>
    </row>
    <row r="42" spans="1:14" ht="19.5" customHeight="1" x14ac:dyDescent="0.2">
      <c r="A42" s="993"/>
      <c r="B42" s="136" t="s">
        <v>228</v>
      </c>
      <c r="C42" s="336">
        <v>4</v>
      </c>
      <c r="D42" s="828" t="s">
        <v>418</v>
      </c>
      <c r="E42" s="829" t="s">
        <v>418</v>
      </c>
      <c r="F42" s="829"/>
      <c r="G42" s="829"/>
      <c r="H42" s="830"/>
      <c r="I42" s="831" t="s">
        <v>418</v>
      </c>
      <c r="J42" s="829" t="s">
        <v>418</v>
      </c>
      <c r="K42" s="137"/>
      <c r="L42" s="137"/>
      <c r="M42" s="138"/>
      <c r="N42" s="411">
        <f t="shared" si="0"/>
        <v>0</v>
      </c>
    </row>
    <row r="43" spans="1:14" ht="19.5" customHeight="1" thickBot="1" x14ac:dyDescent="0.25">
      <c r="A43" s="993"/>
      <c r="B43" s="226" t="s">
        <v>229</v>
      </c>
      <c r="C43" s="223">
        <v>8</v>
      </c>
      <c r="D43" s="818">
        <v>3</v>
      </c>
      <c r="E43" s="819">
        <v>3</v>
      </c>
      <c r="F43" s="819"/>
      <c r="G43" s="819"/>
      <c r="H43" s="820"/>
      <c r="I43" s="821">
        <v>5</v>
      </c>
      <c r="J43" s="819">
        <v>5</v>
      </c>
      <c r="K43" s="219"/>
      <c r="L43" s="219"/>
      <c r="M43" s="220"/>
      <c r="N43" s="411">
        <f t="shared" si="0"/>
        <v>8</v>
      </c>
    </row>
    <row r="44" spans="1:14" ht="19.5" customHeight="1" thickTop="1" thickBot="1" x14ac:dyDescent="0.25">
      <c r="A44" s="994"/>
      <c r="B44" s="139" t="s">
        <v>218</v>
      </c>
      <c r="C44" s="338">
        <v>94</v>
      </c>
      <c r="D44" s="832">
        <v>25</v>
      </c>
      <c r="E44" s="833">
        <v>25</v>
      </c>
      <c r="F44" s="833">
        <v>0</v>
      </c>
      <c r="G44" s="833">
        <v>0</v>
      </c>
      <c r="H44" s="834">
        <v>0</v>
      </c>
      <c r="I44" s="835">
        <v>69</v>
      </c>
      <c r="J44" s="833">
        <v>69</v>
      </c>
      <c r="K44" s="165">
        <v>0</v>
      </c>
      <c r="L44" s="165">
        <v>0</v>
      </c>
      <c r="M44" s="166">
        <v>0</v>
      </c>
    </row>
    <row r="45" spans="1:14" ht="19.5" customHeight="1" x14ac:dyDescent="0.2">
      <c r="A45" s="1012" t="s">
        <v>230</v>
      </c>
      <c r="B45" s="83" t="s">
        <v>161</v>
      </c>
      <c r="C45" s="336">
        <v>71</v>
      </c>
      <c r="D45" s="353">
        <v>59</v>
      </c>
      <c r="E45" s="65">
        <v>59</v>
      </c>
      <c r="F45" s="65">
        <v>47</v>
      </c>
      <c r="G45" s="65"/>
      <c r="H45" s="354"/>
      <c r="I45" s="168">
        <v>12</v>
      </c>
      <c r="J45" s="65">
        <v>12</v>
      </c>
      <c r="K45" s="65">
        <v>7</v>
      </c>
      <c r="L45" s="65"/>
      <c r="M45" s="100"/>
    </row>
    <row r="46" spans="1:14" ht="19.5" customHeight="1" x14ac:dyDescent="0.2">
      <c r="A46" s="1013"/>
      <c r="B46" s="70" t="s">
        <v>162</v>
      </c>
      <c r="C46" s="336">
        <v>20</v>
      </c>
      <c r="D46" s="353">
        <v>12</v>
      </c>
      <c r="E46" s="65">
        <v>12</v>
      </c>
      <c r="F46" s="65">
        <v>12</v>
      </c>
      <c r="G46" s="65"/>
      <c r="H46" s="354"/>
      <c r="I46" s="168">
        <v>8</v>
      </c>
      <c r="J46" s="65">
        <v>8</v>
      </c>
      <c r="K46" s="65">
        <v>8</v>
      </c>
      <c r="L46" s="65"/>
      <c r="M46" s="100"/>
    </row>
    <row r="47" spans="1:14" ht="19.5" customHeight="1" x14ac:dyDescent="0.2">
      <c r="A47" s="1013"/>
      <c r="B47" s="70" t="s">
        <v>163</v>
      </c>
      <c r="C47" s="336">
        <v>14</v>
      </c>
      <c r="D47" s="353">
        <v>8</v>
      </c>
      <c r="E47" s="65">
        <v>8</v>
      </c>
      <c r="F47" s="65">
        <v>8</v>
      </c>
      <c r="G47" s="65"/>
      <c r="H47" s="354"/>
      <c r="I47" s="168">
        <v>6</v>
      </c>
      <c r="J47" s="65">
        <v>6</v>
      </c>
      <c r="K47" s="65">
        <v>6</v>
      </c>
      <c r="L47" s="65"/>
      <c r="M47" s="100"/>
    </row>
    <row r="48" spans="1:14" ht="19.5" customHeight="1" x14ac:dyDescent="0.2">
      <c r="A48" s="1013"/>
      <c r="B48" s="70" t="s">
        <v>164</v>
      </c>
      <c r="C48" s="336">
        <v>3</v>
      </c>
      <c r="D48" s="353">
        <v>2</v>
      </c>
      <c r="E48" s="65">
        <v>2</v>
      </c>
      <c r="F48" s="65">
        <v>2</v>
      </c>
      <c r="G48" s="65"/>
      <c r="H48" s="354"/>
      <c r="I48" s="168">
        <v>1</v>
      </c>
      <c r="J48" s="65">
        <v>1</v>
      </c>
      <c r="K48" s="65">
        <v>1</v>
      </c>
      <c r="L48" s="65"/>
      <c r="M48" s="100"/>
    </row>
    <row r="49" spans="1:13" ht="19.5" customHeight="1" x14ac:dyDescent="0.2">
      <c r="A49" s="1013"/>
      <c r="B49" s="70" t="s">
        <v>165</v>
      </c>
      <c r="C49" s="336">
        <v>60</v>
      </c>
      <c r="D49" s="353">
        <v>45</v>
      </c>
      <c r="E49" s="65">
        <v>45</v>
      </c>
      <c r="F49" s="65">
        <v>22</v>
      </c>
      <c r="G49" s="65"/>
      <c r="H49" s="354"/>
      <c r="I49" s="168">
        <v>15</v>
      </c>
      <c r="J49" s="65">
        <v>15</v>
      </c>
      <c r="K49" s="65">
        <v>5</v>
      </c>
      <c r="L49" s="65"/>
      <c r="M49" s="100"/>
    </row>
    <row r="50" spans="1:13" ht="19.5" customHeight="1" x14ac:dyDescent="0.2">
      <c r="A50" s="1013"/>
      <c r="B50" s="70" t="s">
        <v>166</v>
      </c>
      <c r="C50" s="336">
        <v>9</v>
      </c>
      <c r="D50" s="812">
        <v>0</v>
      </c>
      <c r="E50" s="805">
        <v>0</v>
      </c>
      <c r="F50" s="805">
        <v>0</v>
      </c>
      <c r="G50" s="805"/>
      <c r="H50" s="806"/>
      <c r="I50" s="807">
        <v>9</v>
      </c>
      <c r="J50" s="805">
        <v>9</v>
      </c>
      <c r="K50" s="805">
        <v>9</v>
      </c>
      <c r="L50" s="65"/>
      <c r="M50" s="100"/>
    </row>
    <row r="51" spans="1:13" ht="19.5" customHeight="1" x14ac:dyDescent="0.2">
      <c r="A51" s="1013"/>
      <c r="B51" s="387" t="s">
        <v>167</v>
      </c>
      <c r="C51" s="336">
        <v>7</v>
      </c>
      <c r="D51" s="812" t="s">
        <v>418</v>
      </c>
      <c r="E51" s="805" t="s">
        <v>418</v>
      </c>
      <c r="F51" s="805" t="s">
        <v>418</v>
      </c>
      <c r="G51" s="805"/>
      <c r="H51" s="806"/>
      <c r="I51" s="807" t="s">
        <v>418</v>
      </c>
      <c r="J51" s="805" t="s">
        <v>418</v>
      </c>
      <c r="K51" s="805" t="s">
        <v>418</v>
      </c>
      <c r="L51" s="65"/>
      <c r="M51" s="100"/>
    </row>
    <row r="52" spans="1:13" ht="19.5" customHeight="1" x14ac:dyDescent="0.2">
      <c r="A52" s="1013"/>
      <c r="B52" s="70" t="s">
        <v>168</v>
      </c>
      <c r="C52" s="336">
        <v>5</v>
      </c>
      <c r="D52" s="827" t="s">
        <v>418</v>
      </c>
      <c r="E52" s="813" t="s">
        <v>418</v>
      </c>
      <c r="F52" s="813" t="s">
        <v>418</v>
      </c>
      <c r="G52" s="813"/>
      <c r="H52" s="814"/>
      <c r="I52" s="815" t="s">
        <v>418</v>
      </c>
      <c r="J52" s="813" t="s">
        <v>418</v>
      </c>
      <c r="K52" s="813" t="s">
        <v>418</v>
      </c>
      <c r="L52" s="66"/>
      <c r="M52" s="42"/>
    </row>
    <row r="53" spans="1:13" ht="19.5" customHeight="1" thickBot="1" x14ac:dyDescent="0.25">
      <c r="A53" s="1013"/>
      <c r="B53" s="198" t="s">
        <v>169</v>
      </c>
      <c r="C53" s="397">
        <v>15</v>
      </c>
      <c r="D53" s="818">
        <v>7</v>
      </c>
      <c r="E53" s="819">
        <v>7</v>
      </c>
      <c r="F53" s="819">
        <v>7</v>
      </c>
      <c r="G53" s="819"/>
      <c r="H53" s="820"/>
      <c r="I53" s="821">
        <v>8</v>
      </c>
      <c r="J53" s="819">
        <v>8</v>
      </c>
      <c r="K53" s="819">
        <v>8</v>
      </c>
      <c r="L53" s="219"/>
      <c r="M53" s="220"/>
    </row>
    <row r="54" spans="1:13" ht="19.5" customHeight="1" thickTop="1" thickBot="1" x14ac:dyDescent="0.25">
      <c r="A54" s="1014"/>
      <c r="B54" s="139" t="s">
        <v>218</v>
      </c>
      <c r="C54" s="338">
        <v>204</v>
      </c>
      <c r="D54" s="356">
        <v>134</v>
      </c>
      <c r="E54" s="165">
        <v>134</v>
      </c>
      <c r="F54" s="165">
        <v>99</v>
      </c>
      <c r="G54" s="165">
        <v>0</v>
      </c>
      <c r="H54" s="166">
        <v>0</v>
      </c>
      <c r="I54" s="341">
        <v>70</v>
      </c>
      <c r="J54" s="165">
        <v>70</v>
      </c>
      <c r="K54" s="165">
        <v>55</v>
      </c>
      <c r="L54" s="165">
        <v>0</v>
      </c>
      <c r="M54" s="166">
        <v>0</v>
      </c>
    </row>
    <row r="55" spans="1:13" ht="19.5" customHeight="1" x14ac:dyDescent="0.2">
      <c r="A55" s="858" t="s">
        <v>170</v>
      </c>
      <c r="B55" s="83" t="s">
        <v>171</v>
      </c>
      <c r="C55" s="336">
        <v>212</v>
      </c>
      <c r="D55" s="359">
        <v>186</v>
      </c>
      <c r="E55" s="65">
        <v>186</v>
      </c>
      <c r="F55" s="65">
        <v>62</v>
      </c>
      <c r="G55" s="65"/>
      <c r="H55" s="354"/>
      <c r="I55" s="168">
        <v>26</v>
      </c>
      <c r="J55" s="65">
        <v>26</v>
      </c>
      <c r="K55" s="65">
        <v>26</v>
      </c>
      <c r="L55" s="65"/>
      <c r="M55" s="100"/>
    </row>
    <row r="56" spans="1:13" ht="19.5" customHeight="1" x14ac:dyDescent="0.2">
      <c r="A56" s="866"/>
      <c r="B56" s="70" t="s">
        <v>172</v>
      </c>
      <c r="C56" s="336">
        <v>5</v>
      </c>
      <c r="D56" s="360">
        <v>0</v>
      </c>
      <c r="E56" s="66">
        <v>0</v>
      </c>
      <c r="F56" s="66"/>
      <c r="G56" s="66"/>
      <c r="H56" s="358"/>
      <c r="I56" s="347">
        <v>5</v>
      </c>
      <c r="J56" s="66">
        <v>5</v>
      </c>
      <c r="K56" s="66">
        <v>5</v>
      </c>
      <c r="L56" s="66"/>
      <c r="M56" s="42"/>
    </row>
    <row r="57" spans="1:13" ht="19.5" customHeight="1" thickBot="1" x14ac:dyDescent="0.25">
      <c r="A57" s="866"/>
      <c r="B57" s="198" t="s">
        <v>173</v>
      </c>
      <c r="C57" s="397">
        <v>50</v>
      </c>
      <c r="D57" s="361">
        <v>41</v>
      </c>
      <c r="E57" s="219">
        <v>41</v>
      </c>
      <c r="F57" s="219">
        <v>11</v>
      </c>
      <c r="G57" s="219"/>
      <c r="H57" s="223"/>
      <c r="I57" s="342">
        <v>9</v>
      </c>
      <c r="J57" s="219">
        <v>9</v>
      </c>
      <c r="K57" s="219">
        <v>9</v>
      </c>
      <c r="L57" s="219"/>
      <c r="M57" s="220"/>
    </row>
    <row r="58" spans="1:13" ht="19.5" customHeight="1" thickTop="1" thickBot="1" x14ac:dyDescent="0.25">
      <c r="A58" s="859"/>
      <c r="B58" s="197" t="s">
        <v>105</v>
      </c>
      <c r="C58" s="129">
        <v>267</v>
      </c>
      <c r="D58" s="362">
        <v>227</v>
      </c>
      <c r="E58" s="165">
        <v>227</v>
      </c>
      <c r="F58" s="125">
        <v>73</v>
      </c>
      <c r="G58" s="125">
        <v>0</v>
      </c>
      <c r="H58" s="166">
        <v>0</v>
      </c>
      <c r="I58" s="349">
        <v>40</v>
      </c>
      <c r="J58" s="125">
        <v>40</v>
      </c>
      <c r="K58" s="125">
        <v>40</v>
      </c>
      <c r="L58" s="125">
        <v>0</v>
      </c>
      <c r="M58" s="192">
        <v>0</v>
      </c>
    </row>
    <row r="59" spans="1:13" ht="19.5" customHeight="1" x14ac:dyDescent="0.2">
      <c r="A59" s="858" t="s">
        <v>231</v>
      </c>
      <c r="B59" s="83" t="s">
        <v>174</v>
      </c>
      <c r="C59" s="15">
        <v>88</v>
      </c>
      <c r="D59" s="363">
        <v>42</v>
      </c>
      <c r="E59" s="185">
        <v>41</v>
      </c>
      <c r="F59" s="185">
        <v>30</v>
      </c>
      <c r="G59" s="185">
        <v>1</v>
      </c>
      <c r="H59" s="364"/>
      <c r="I59" s="350">
        <v>46</v>
      </c>
      <c r="J59" s="185">
        <v>46</v>
      </c>
      <c r="K59" s="185">
        <v>30</v>
      </c>
      <c r="L59" s="185"/>
      <c r="M59" s="186"/>
    </row>
    <row r="60" spans="1:13" ht="19.5" customHeight="1" x14ac:dyDescent="0.2">
      <c r="A60" s="866"/>
      <c r="B60" s="70" t="s">
        <v>175</v>
      </c>
      <c r="C60" s="336">
        <v>2</v>
      </c>
      <c r="D60" s="357">
        <v>0</v>
      </c>
      <c r="E60" s="66">
        <v>0</v>
      </c>
      <c r="F60" s="66">
        <v>0</v>
      </c>
      <c r="G60" s="66"/>
      <c r="H60" s="358"/>
      <c r="I60" s="347">
        <v>2</v>
      </c>
      <c r="J60" s="66">
        <v>2</v>
      </c>
      <c r="K60" s="66">
        <v>2</v>
      </c>
      <c r="L60" s="66"/>
      <c r="M60" s="42"/>
    </row>
    <row r="61" spans="1:13" ht="19.5" customHeight="1" thickBot="1" x14ac:dyDescent="0.25">
      <c r="A61" s="866"/>
      <c r="B61" s="198" t="s">
        <v>176</v>
      </c>
      <c r="C61" s="397">
        <v>11</v>
      </c>
      <c r="D61" s="355">
        <v>1</v>
      </c>
      <c r="E61" s="219">
        <v>1</v>
      </c>
      <c r="F61" s="219">
        <v>1</v>
      </c>
      <c r="G61" s="219"/>
      <c r="H61" s="223"/>
      <c r="I61" s="342">
        <v>10</v>
      </c>
      <c r="J61" s="219">
        <v>10</v>
      </c>
      <c r="K61" s="219">
        <v>8</v>
      </c>
      <c r="L61" s="219"/>
      <c r="M61" s="220"/>
    </row>
    <row r="62" spans="1:13" ht="19.5" customHeight="1" thickTop="1" thickBot="1" x14ac:dyDescent="0.25">
      <c r="A62" s="859"/>
      <c r="B62" s="197" t="s">
        <v>105</v>
      </c>
      <c r="C62" s="338">
        <v>101</v>
      </c>
      <c r="D62" s="356">
        <v>43</v>
      </c>
      <c r="E62" s="165">
        <v>42</v>
      </c>
      <c r="F62" s="165">
        <v>31</v>
      </c>
      <c r="G62" s="165">
        <v>1</v>
      </c>
      <c r="H62" s="166">
        <v>0</v>
      </c>
      <c r="I62" s="341">
        <v>58</v>
      </c>
      <c r="J62" s="165">
        <v>58</v>
      </c>
      <c r="K62" s="165">
        <v>40</v>
      </c>
      <c r="L62" s="165">
        <v>0</v>
      </c>
      <c r="M62" s="166">
        <v>0</v>
      </c>
    </row>
    <row r="63" spans="1:13" ht="19.5" customHeight="1" x14ac:dyDescent="0.2">
      <c r="A63" s="1015" t="s">
        <v>232</v>
      </c>
      <c r="B63" s="187" t="s">
        <v>259</v>
      </c>
      <c r="C63" s="336">
        <v>17</v>
      </c>
      <c r="D63" s="353">
        <v>4</v>
      </c>
      <c r="E63" s="65">
        <v>4</v>
      </c>
      <c r="F63" s="65">
        <v>3</v>
      </c>
      <c r="G63" s="65"/>
      <c r="H63" s="354"/>
      <c r="I63" s="168">
        <v>13</v>
      </c>
      <c r="J63" s="65">
        <v>13</v>
      </c>
      <c r="K63" s="65">
        <v>10</v>
      </c>
      <c r="L63" s="65"/>
      <c r="M63" s="100"/>
    </row>
    <row r="64" spans="1:13" ht="19.5" customHeight="1" x14ac:dyDescent="0.2">
      <c r="A64" s="1016"/>
      <c r="B64" s="72" t="s">
        <v>260</v>
      </c>
      <c r="C64" s="336">
        <v>3</v>
      </c>
      <c r="D64" s="353">
        <v>1</v>
      </c>
      <c r="E64" s="65">
        <v>1</v>
      </c>
      <c r="F64" s="65">
        <v>1</v>
      </c>
      <c r="G64" s="65"/>
      <c r="H64" s="354"/>
      <c r="I64" s="168">
        <v>2</v>
      </c>
      <c r="J64" s="65">
        <v>2</v>
      </c>
      <c r="K64" s="65">
        <v>2</v>
      </c>
      <c r="L64" s="65"/>
      <c r="M64" s="100"/>
    </row>
    <row r="65" spans="1:13" ht="19.5" customHeight="1" x14ac:dyDescent="0.2">
      <c r="A65" s="1016"/>
      <c r="B65" s="73" t="s">
        <v>261</v>
      </c>
      <c r="C65" s="339">
        <v>4</v>
      </c>
      <c r="D65" s="357">
        <v>1</v>
      </c>
      <c r="E65" s="65">
        <v>1</v>
      </c>
      <c r="F65" s="65">
        <v>1</v>
      </c>
      <c r="G65" s="65"/>
      <c r="H65" s="354"/>
      <c r="I65" s="168">
        <v>3</v>
      </c>
      <c r="J65" s="65">
        <v>3</v>
      </c>
      <c r="K65" s="65">
        <v>2</v>
      </c>
      <c r="L65" s="65"/>
      <c r="M65" s="100"/>
    </row>
    <row r="66" spans="1:13" ht="19.5" customHeight="1" x14ac:dyDescent="0.2">
      <c r="A66" s="1016"/>
      <c r="B66" s="74" t="s">
        <v>262</v>
      </c>
      <c r="C66" s="339">
        <v>2</v>
      </c>
      <c r="D66" s="357">
        <v>0</v>
      </c>
      <c r="E66" s="66">
        <v>0</v>
      </c>
      <c r="F66" s="65">
        <v>0</v>
      </c>
      <c r="G66" s="65"/>
      <c r="H66" s="358"/>
      <c r="I66" s="347">
        <v>2</v>
      </c>
      <c r="J66" s="66">
        <v>2</v>
      </c>
      <c r="K66" s="66">
        <v>2</v>
      </c>
      <c r="L66" s="66"/>
      <c r="M66" s="42"/>
    </row>
    <row r="67" spans="1:13" ht="19.5" customHeight="1" x14ac:dyDescent="0.2">
      <c r="A67" s="891"/>
      <c r="B67" s="74" t="s">
        <v>263</v>
      </c>
      <c r="C67" s="339">
        <v>4</v>
      </c>
      <c r="D67" s="357">
        <v>1</v>
      </c>
      <c r="E67" s="66">
        <v>1</v>
      </c>
      <c r="F67" s="66">
        <v>3</v>
      </c>
      <c r="G67" s="66"/>
      <c r="H67" s="358"/>
      <c r="I67" s="347">
        <v>3</v>
      </c>
      <c r="J67" s="66">
        <v>3</v>
      </c>
      <c r="K67" s="66">
        <v>2</v>
      </c>
      <c r="L67" s="66"/>
      <c r="M67" s="42"/>
    </row>
    <row r="68" spans="1:13" ht="19.5" customHeight="1" x14ac:dyDescent="0.2">
      <c r="A68" s="891"/>
      <c r="B68" s="74" t="s">
        <v>264</v>
      </c>
      <c r="C68" s="339">
        <v>3</v>
      </c>
      <c r="D68" s="357">
        <v>1</v>
      </c>
      <c r="E68" s="66">
        <v>1</v>
      </c>
      <c r="F68" s="66">
        <v>1</v>
      </c>
      <c r="G68" s="66"/>
      <c r="H68" s="358"/>
      <c r="I68" s="347">
        <v>2</v>
      </c>
      <c r="J68" s="66">
        <v>2</v>
      </c>
      <c r="K68" s="66">
        <v>2</v>
      </c>
      <c r="L68" s="66"/>
      <c r="M68" s="42"/>
    </row>
    <row r="69" spans="1:13" ht="19.5" customHeight="1" thickBot="1" x14ac:dyDescent="0.25">
      <c r="A69" s="891"/>
      <c r="B69" s="222" t="s">
        <v>267</v>
      </c>
      <c r="C69" s="337">
        <v>41</v>
      </c>
      <c r="D69" s="355">
        <v>19</v>
      </c>
      <c r="E69" s="219">
        <v>19</v>
      </c>
      <c r="F69" s="219">
        <v>16</v>
      </c>
      <c r="G69" s="219"/>
      <c r="H69" s="223"/>
      <c r="I69" s="342">
        <v>22</v>
      </c>
      <c r="J69" s="219">
        <v>22</v>
      </c>
      <c r="K69" s="219">
        <v>18</v>
      </c>
      <c r="L69" s="219"/>
      <c r="M69" s="223"/>
    </row>
    <row r="70" spans="1:13" ht="19.5" customHeight="1" thickTop="1" thickBot="1" x14ac:dyDescent="0.25">
      <c r="A70" s="1017"/>
      <c r="B70" s="209" t="s">
        <v>105</v>
      </c>
      <c r="C70" s="340">
        <v>74</v>
      </c>
      <c r="D70" s="365">
        <v>27</v>
      </c>
      <c r="E70" s="169">
        <v>27</v>
      </c>
      <c r="F70" s="169">
        <v>25</v>
      </c>
      <c r="G70" s="169">
        <v>0</v>
      </c>
      <c r="H70" s="170">
        <v>0</v>
      </c>
      <c r="I70" s="351">
        <v>47</v>
      </c>
      <c r="J70" s="169">
        <v>47</v>
      </c>
      <c r="K70" s="169">
        <v>38</v>
      </c>
      <c r="L70" s="169">
        <v>0</v>
      </c>
      <c r="M70" s="170">
        <v>0</v>
      </c>
    </row>
    <row r="71" spans="1:13" ht="19.5" customHeight="1" x14ac:dyDescent="0.2">
      <c r="A71" s="858" t="s">
        <v>179</v>
      </c>
      <c r="B71" s="75" t="s">
        <v>299</v>
      </c>
      <c r="C71" s="339">
        <v>14</v>
      </c>
      <c r="D71" s="357">
        <v>6</v>
      </c>
      <c r="E71" s="65">
        <v>6</v>
      </c>
      <c r="F71" s="66"/>
      <c r="G71" s="66"/>
      <c r="H71" s="354"/>
      <c r="I71" s="168">
        <v>8</v>
      </c>
      <c r="J71" s="65">
        <v>8</v>
      </c>
      <c r="K71" s="65"/>
      <c r="L71" s="65"/>
      <c r="M71" s="100"/>
    </row>
    <row r="72" spans="1:13" ht="19.5" customHeight="1" x14ac:dyDescent="0.2">
      <c r="A72" s="866"/>
      <c r="B72" s="70" t="s">
        <v>300</v>
      </c>
      <c r="C72" s="339"/>
      <c r="D72" s="357"/>
      <c r="E72" s="66"/>
      <c r="F72" s="66"/>
      <c r="G72" s="66"/>
      <c r="H72" s="358"/>
      <c r="I72" s="347"/>
      <c r="J72" s="66"/>
      <c r="K72" s="66"/>
      <c r="L72" s="66"/>
      <c r="M72" s="42"/>
    </row>
    <row r="73" spans="1:13" ht="19.5" customHeight="1" x14ac:dyDescent="0.2">
      <c r="A73" s="866"/>
      <c r="B73" s="70" t="s">
        <v>301</v>
      </c>
      <c r="C73" s="339">
        <v>7</v>
      </c>
      <c r="D73" s="357">
        <v>1</v>
      </c>
      <c r="E73" s="66">
        <v>1</v>
      </c>
      <c r="F73" s="66"/>
      <c r="G73" s="66"/>
      <c r="H73" s="358"/>
      <c r="I73" s="347">
        <v>6</v>
      </c>
      <c r="J73" s="66">
        <v>6</v>
      </c>
      <c r="K73" s="66"/>
      <c r="L73" s="66"/>
      <c r="M73" s="42"/>
    </row>
    <row r="74" spans="1:13" ht="19.5" customHeight="1" thickBot="1" x14ac:dyDescent="0.25">
      <c r="A74" s="866"/>
      <c r="B74" s="224" t="s">
        <v>302</v>
      </c>
      <c r="C74" s="345">
        <v>22</v>
      </c>
      <c r="D74" s="366">
        <v>5</v>
      </c>
      <c r="E74" s="219">
        <v>5</v>
      </c>
      <c r="F74" s="225">
        <v>5</v>
      </c>
      <c r="G74" s="225"/>
      <c r="H74" s="223"/>
      <c r="I74" s="379">
        <v>17</v>
      </c>
      <c r="J74" s="377">
        <v>17</v>
      </c>
      <c r="K74" s="377">
        <v>2</v>
      </c>
      <c r="L74" s="219"/>
      <c r="M74" s="220"/>
    </row>
    <row r="75" spans="1:13" ht="19.5" customHeight="1" thickTop="1" thickBot="1" x14ac:dyDescent="0.25">
      <c r="A75" s="859"/>
      <c r="B75" s="197" t="s">
        <v>105</v>
      </c>
      <c r="C75" s="338">
        <v>43</v>
      </c>
      <c r="D75" s="356">
        <v>12</v>
      </c>
      <c r="E75" s="165">
        <v>12</v>
      </c>
      <c r="F75" s="165">
        <v>5</v>
      </c>
      <c r="G75" s="165">
        <v>0</v>
      </c>
      <c r="H75" s="166">
        <v>0</v>
      </c>
      <c r="I75" s="341">
        <v>31</v>
      </c>
      <c r="J75" s="165">
        <v>31</v>
      </c>
      <c r="K75" s="165">
        <v>2</v>
      </c>
      <c r="L75" s="165">
        <v>0</v>
      </c>
      <c r="M75" s="166">
        <v>0</v>
      </c>
    </row>
    <row r="76" spans="1:13" ht="19.5" customHeight="1" x14ac:dyDescent="0.2">
      <c r="A76" s="858" t="s">
        <v>183</v>
      </c>
      <c r="B76" s="75" t="s">
        <v>271</v>
      </c>
      <c r="C76" s="339">
        <v>120</v>
      </c>
      <c r="D76" s="426">
        <v>113</v>
      </c>
      <c r="E76" s="427">
        <v>9</v>
      </c>
      <c r="F76" s="424">
        <v>5</v>
      </c>
      <c r="G76" s="424">
        <v>28</v>
      </c>
      <c r="H76" s="428">
        <v>76</v>
      </c>
      <c r="I76" s="429">
        <v>7</v>
      </c>
      <c r="J76" s="427">
        <v>1</v>
      </c>
      <c r="K76" s="427">
        <v>0</v>
      </c>
      <c r="L76" s="427">
        <v>2</v>
      </c>
      <c r="M76" s="430">
        <v>4</v>
      </c>
    </row>
    <row r="77" spans="1:13" ht="19.5" customHeight="1" x14ac:dyDescent="0.2">
      <c r="A77" s="874"/>
      <c r="B77" s="75" t="s">
        <v>272</v>
      </c>
      <c r="C77" s="339">
        <v>144</v>
      </c>
      <c r="D77" s="431">
        <v>134</v>
      </c>
      <c r="E77" s="425">
        <v>22</v>
      </c>
      <c r="F77" s="425">
        <v>4</v>
      </c>
      <c r="G77" s="425">
        <v>47</v>
      </c>
      <c r="H77" s="432">
        <v>65</v>
      </c>
      <c r="I77" s="433">
        <v>10</v>
      </c>
      <c r="J77" s="424">
        <v>2</v>
      </c>
      <c r="K77" s="424">
        <v>0</v>
      </c>
      <c r="L77" s="424">
        <v>3</v>
      </c>
      <c r="M77" s="434">
        <v>5</v>
      </c>
    </row>
    <row r="78" spans="1:13" ht="19.5" customHeight="1" x14ac:dyDescent="0.2">
      <c r="A78" s="866"/>
      <c r="B78" s="75" t="s">
        <v>273</v>
      </c>
      <c r="C78" s="339">
        <v>51</v>
      </c>
      <c r="D78" s="431">
        <v>40</v>
      </c>
      <c r="E78" s="425">
        <v>9</v>
      </c>
      <c r="F78" s="425">
        <v>9</v>
      </c>
      <c r="G78" s="425">
        <v>17</v>
      </c>
      <c r="H78" s="432">
        <v>14</v>
      </c>
      <c r="I78" s="433">
        <v>11</v>
      </c>
      <c r="J78" s="424">
        <v>2</v>
      </c>
      <c r="K78" s="424">
        <v>2</v>
      </c>
      <c r="L78" s="424">
        <v>5</v>
      </c>
      <c r="M78" s="434">
        <v>4</v>
      </c>
    </row>
    <row r="79" spans="1:13" ht="19.5" customHeight="1" thickBot="1" x14ac:dyDescent="0.25">
      <c r="A79" s="866"/>
      <c r="B79" s="222" t="s">
        <v>274</v>
      </c>
      <c r="C79" s="345">
        <v>0</v>
      </c>
      <c r="D79" s="435">
        <v>0</v>
      </c>
      <c r="E79" s="436">
        <v>0</v>
      </c>
      <c r="F79" s="437">
        <v>0</v>
      </c>
      <c r="G79" s="437">
        <v>0</v>
      </c>
      <c r="H79" s="438">
        <v>0</v>
      </c>
      <c r="I79" s="439"/>
      <c r="J79" s="436"/>
      <c r="K79" s="436"/>
      <c r="L79" s="436"/>
      <c r="M79" s="440"/>
    </row>
    <row r="80" spans="1:13" ht="19.5" customHeight="1" thickTop="1" thickBot="1" x14ac:dyDescent="0.25">
      <c r="A80" s="866"/>
      <c r="B80" s="197" t="s">
        <v>105</v>
      </c>
      <c r="C80" s="338">
        <v>315</v>
      </c>
      <c r="D80" s="356">
        <v>287</v>
      </c>
      <c r="E80" s="165">
        <v>40</v>
      </c>
      <c r="F80" s="165">
        <v>18</v>
      </c>
      <c r="G80" s="165">
        <v>92</v>
      </c>
      <c r="H80" s="166">
        <v>155</v>
      </c>
      <c r="I80" s="341">
        <v>28</v>
      </c>
      <c r="J80" s="165">
        <v>5</v>
      </c>
      <c r="K80" s="165">
        <v>2</v>
      </c>
      <c r="L80" s="165">
        <v>10</v>
      </c>
      <c r="M80" s="166">
        <v>13</v>
      </c>
    </row>
    <row r="81" spans="1:13" ht="19.5" customHeight="1" x14ac:dyDescent="0.2">
      <c r="A81" s="1003" t="s">
        <v>233</v>
      </c>
      <c r="B81" s="140" t="s">
        <v>234</v>
      </c>
      <c r="C81" s="803" t="s">
        <v>422</v>
      </c>
      <c r="D81" s="804" t="s">
        <v>418</v>
      </c>
      <c r="E81" s="805" t="s">
        <v>418</v>
      </c>
      <c r="F81" s="805" t="s">
        <v>418</v>
      </c>
      <c r="G81" s="805" t="s">
        <v>418</v>
      </c>
      <c r="H81" s="806" t="s">
        <v>418</v>
      </c>
      <c r="I81" s="807" t="s">
        <v>418</v>
      </c>
      <c r="J81" s="805" t="s">
        <v>418</v>
      </c>
      <c r="K81" s="805" t="s">
        <v>418</v>
      </c>
      <c r="L81" s="805" t="s">
        <v>418</v>
      </c>
      <c r="M81" s="808" t="s">
        <v>418</v>
      </c>
    </row>
    <row r="82" spans="1:13" ht="19.5" customHeight="1" x14ac:dyDescent="0.2">
      <c r="A82" s="1004"/>
      <c r="B82" s="141" t="s">
        <v>235</v>
      </c>
      <c r="C82" s="809"/>
      <c r="D82" s="810"/>
      <c r="E82" s="805"/>
      <c r="F82" s="807"/>
      <c r="G82" s="805"/>
      <c r="H82" s="806"/>
      <c r="I82" s="807"/>
      <c r="J82" s="805"/>
      <c r="K82" s="805"/>
      <c r="L82" s="805"/>
      <c r="M82" s="808"/>
    </row>
    <row r="83" spans="1:13" ht="19.5" customHeight="1" x14ac:dyDescent="0.2">
      <c r="A83" s="1004"/>
      <c r="B83" s="141" t="s">
        <v>236</v>
      </c>
      <c r="C83" s="809"/>
      <c r="D83" s="810"/>
      <c r="E83" s="805"/>
      <c r="F83" s="807"/>
      <c r="G83" s="805"/>
      <c r="H83" s="806"/>
      <c r="I83" s="807"/>
      <c r="J83" s="805"/>
      <c r="K83" s="805"/>
      <c r="L83" s="805"/>
      <c r="M83" s="808"/>
    </row>
    <row r="84" spans="1:13" ht="19.5" customHeight="1" x14ac:dyDescent="0.2">
      <c r="A84" s="1004"/>
      <c r="B84" s="69" t="s">
        <v>237</v>
      </c>
      <c r="C84" s="809" t="s">
        <v>418</v>
      </c>
      <c r="D84" s="810" t="s">
        <v>418</v>
      </c>
      <c r="E84" s="805" t="s">
        <v>418</v>
      </c>
      <c r="F84" s="807" t="s">
        <v>418</v>
      </c>
      <c r="G84" s="805" t="s">
        <v>418</v>
      </c>
      <c r="H84" s="806" t="s">
        <v>418</v>
      </c>
      <c r="I84" s="807" t="s">
        <v>418</v>
      </c>
      <c r="J84" s="805" t="s">
        <v>418</v>
      </c>
      <c r="K84" s="805" t="s">
        <v>418</v>
      </c>
      <c r="L84" s="805" t="s">
        <v>418</v>
      </c>
      <c r="M84" s="808" t="s">
        <v>418</v>
      </c>
    </row>
    <row r="85" spans="1:13" ht="19.5" customHeight="1" x14ac:dyDescent="0.2">
      <c r="A85" s="1004"/>
      <c r="B85" s="69" t="s">
        <v>238</v>
      </c>
      <c r="C85" s="809"/>
      <c r="D85" s="810"/>
      <c r="E85" s="805"/>
      <c r="F85" s="807"/>
      <c r="G85" s="805"/>
      <c r="H85" s="806"/>
      <c r="I85" s="807"/>
      <c r="J85" s="805"/>
      <c r="K85" s="805"/>
      <c r="L85" s="805"/>
      <c r="M85" s="808"/>
    </row>
    <row r="86" spans="1:13" ht="19.5" customHeight="1" x14ac:dyDescent="0.2">
      <c r="A86" s="1004"/>
      <c r="B86" s="141" t="s">
        <v>239</v>
      </c>
      <c r="C86" s="809"/>
      <c r="D86" s="810"/>
      <c r="E86" s="805"/>
      <c r="F86" s="807"/>
      <c r="G86" s="805"/>
      <c r="H86" s="806"/>
      <c r="I86" s="807"/>
      <c r="J86" s="805"/>
      <c r="K86" s="805"/>
      <c r="L86" s="805"/>
      <c r="M86" s="808"/>
    </row>
    <row r="87" spans="1:13" ht="19.5" customHeight="1" x14ac:dyDescent="0.2">
      <c r="A87" s="1005"/>
      <c r="B87" s="141" t="s">
        <v>240</v>
      </c>
      <c r="C87" s="811"/>
      <c r="D87" s="812"/>
      <c r="E87" s="813"/>
      <c r="F87" s="813"/>
      <c r="G87" s="813"/>
      <c r="H87" s="814"/>
      <c r="I87" s="815"/>
      <c r="J87" s="813"/>
      <c r="K87" s="813"/>
      <c r="L87" s="813"/>
      <c r="M87" s="816"/>
    </row>
    <row r="88" spans="1:13" ht="19.5" customHeight="1" thickBot="1" x14ac:dyDescent="0.25">
      <c r="A88" s="1005"/>
      <c r="B88" s="217" t="s">
        <v>241</v>
      </c>
      <c r="C88" s="817" t="s">
        <v>418</v>
      </c>
      <c r="D88" s="818" t="s">
        <v>418</v>
      </c>
      <c r="E88" s="819" t="s">
        <v>418</v>
      </c>
      <c r="F88" s="819" t="s">
        <v>418</v>
      </c>
      <c r="G88" s="819" t="s">
        <v>418</v>
      </c>
      <c r="H88" s="820" t="s">
        <v>418</v>
      </c>
      <c r="I88" s="821" t="s">
        <v>418</v>
      </c>
      <c r="J88" s="819" t="s">
        <v>418</v>
      </c>
      <c r="K88" s="819" t="s">
        <v>418</v>
      </c>
      <c r="L88" s="819" t="s">
        <v>418</v>
      </c>
      <c r="M88" s="822" t="s">
        <v>418</v>
      </c>
    </row>
    <row r="89" spans="1:13" ht="19.5" customHeight="1" thickTop="1" thickBot="1" x14ac:dyDescent="0.25">
      <c r="A89" s="1006"/>
      <c r="B89" s="197" t="s">
        <v>105</v>
      </c>
      <c r="C89" s="340">
        <v>0</v>
      </c>
      <c r="D89" s="365">
        <v>0</v>
      </c>
      <c r="E89" s="169">
        <v>0</v>
      </c>
      <c r="F89" s="169">
        <v>0</v>
      </c>
      <c r="G89" s="169">
        <v>0</v>
      </c>
      <c r="H89" s="170">
        <v>0</v>
      </c>
      <c r="I89" s="351">
        <v>0</v>
      </c>
      <c r="J89" s="169">
        <v>0</v>
      </c>
      <c r="K89" s="169">
        <v>0</v>
      </c>
      <c r="L89" s="169">
        <v>0</v>
      </c>
      <c r="M89" s="170">
        <v>0</v>
      </c>
    </row>
    <row r="90" spans="1:13" ht="19.5" customHeight="1" thickBot="1" x14ac:dyDescent="0.25">
      <c r="A90" s="1007" t="s">
        <v>6</v>
      </c>
      <c r="B90" s="214" t="s">
        <v>288</v>
      </c>
      <c r="C90" s="346">
        <v>46</v>
      </c>
      <c r="D90" s="367">
        <v>37</v>
      </c>
      <c r="E90" s="394">
        <v>37</v>
      </c>
      <c r="F90" s="254">
        <v>0</v>
      </c>
      <c r="G90" s="254">
        <v>0</v>
      </c>
      <c r="H90" s="395">
        <v>0</v>
      </c>
      <c r="I90" s="396">
        <v>9</v>
      </c>
      <c r="J90" s="394">
        <v>9</v>
      </c>
      <c r="K90" s="394">
        <v>0</v>
      </c>
      <c r="L90" s="394">
        <v>0</v>
      </c>
      <c r="M90" s="395">
        <v>0</v>
      </c>
    </row>
    <row r="91" spans="1:13" ht="19.5" customHeight="1" thickTop="1" thickBot="1" x14ac:dyDescent="0.25">
      <c r="A91" s="1008"/>
      <c r="B91" s="197" t="s">
        <v>105</v>
      </c>
      <c r="C91" s="340">
        <v>46</v>
      </c>
      <c r="D91" s="365">
        <v>37</v>
      </c>
      <c r="E91" s="169">
        <v>37</v>
      </c>
      <c r="F91" s="169">
        <v>0</v>
      </c>
      <c r="G91" s="169">
        <v>0</v>
      </c>
      <c r="H91" s="170">
        <v>0</v>
      </c>
      <c r="I91" s="351">
        <v>9</v>
      </c>
      <c r="J91" s="169">
        <v>9</v>
      </c>
      <c r="K91" s="169">
        <v>0</v>
      </c>
      <c r="L91" s="169">
        <v>0</v>
      </c>
      <c r="M91" s="170">
        <v>0</v>
      </c>
    </row>
    <row r="92" spans="1:13" x14ac:dyDescent="0.2">
      <c r="A92" s="27" t="s">
        <v>307</v>
      </c>
    </row>
  </sheetData>
  <mergeCells count="34">
    <mergeCell ref="L4:L6"/>
    <mergeCell ref="K5:K6"/>
    <mergeCell ref="M4:M6"/>
    <mergeCell ref="E4:E5"/>
    <mergeCell ref="J4:J5"/>
    <mergeCell ref="I4:I6"/>
    <mergeCell ref="A71:A75"/>
    <mergeCell ref="A76:A80"/>
    <mergeCell ref="A81:A89"/>
    <mergeCell ref="A90:A91"/>
    <mergeCell ref="D3:H3"/>
    <mergeCell ref="A36:A44"/>
    <mergeCell ref="A45:A54"/>
    <mergeCell ref="A55:A58"/>
    <mergeCell ref="A59:A62"/>
    <mergeCell ref="A63:A70"/>
    <mergeCell ref="A3:A7"/>
    <mergeCell ref="B3:B7"/>
    <mergeCell ref="I3:M3"/>
    <mergeCell ref="C3:C6"/>
    <mergeCell ref="D4:D6"/>
    <mergeCell ref="F5:F6"/>
    <mergeCell ref="A32:A35"/>
    <mergeCell ref="A11:B11"/>
    <mergeCell ref="A12:A18"/>
    <mergeCell ref="A19:A21"/>
    <mergeCell ref="A22:A25"/>
    <mergeCell ref="A26:A29"/>
    <mergeCell ref="A30:A31"/>
    <mergeCell ref="A8:B8"/>
    <mergeCell ref="A9:B9"/>
    <mergeCell ref="A10:B10"/>
    <mergeCell ref="G4:G6"/>
    <mergeCell ref="H4:H6"/>
  </mergeCells>
  <phoneticPr fontId="9"/>
  <printOptions horizontalCentered="1"/>
  <pageMargins left="0.55118110236220474" right="0.51181102362204722" top="0.9055118110236221" bottom="0.51181102362204722" header="0.51181102362204722" footer="0.51181102362204722"/>
  <pageSetup paperSize="9" scale="63" firstPageNumber="42" fitToHeight="0" pageOrder="overThenDown" orientation="portrait" r:id="rId1"/>
  <headerFooter alignWithMargins="0">
    <oddFooter>&amp;C&amp;"ＭＳ ゴシック,標準"&amp;18-&amp;P -</oddFooter>
  </headerFooter>
  <rowBreaks count="1" manualBreakCount="1">
    <brk id="5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view="pageBreakPreview" zoomScale="60" zoomScaleNormal="85" zoomScalePageLayoutView="70" workbookViewId="0">
      <selection activeCell="H8" sqref="H8"/>
    </sheetView>
  </sheetViews>
  <sheetFormatPr defaultRowHeight="16.2" x14ac:dyDescent="0.2"/>
  <cols>
    <col min="1" max="1" width="2.1640625" customWidth="1"/>
    <col min="2" max="2" width="5.58203125" customWidth="1"/>
    <col min="3" max="4" width="9.5" customWidth="1"/>
    <col min="5" max="6" width="8.08203125" customWidth="1"/>
    <col min="7" max="7" width="4.58203125" customWidth="1"/>
    <col min="8" max="8" width="7.6640625" customWidth="1"/>
    <col min="9" max="9" width="4.58203125" customWidth="1"/>
    <col min="10" max="10" width="7.6640625" customWidth="1"/>
    <col min="11" max="11" width="4.58203125" customWidth="1"/>
    <col min="12" max="12" width="7.6640625" customWidth="1"/>
    <col min="13" max="13" width="4.58203125" customWidth="1"/>
    <col min="14" max="14" width="7.6640625" customWidth="1"/>
    <col min="15" max="15" width="4.58203125" customWidth="1"/>
    <col min="16" max="16" width="7.6640625" customWidth="1"/>
    <col min="17" max="17" width="4.58203125" customWidth="1"/>
    <col min="18" max="18" width="7.6640625" customWidth="1"/>
    <col min="19" max="19" width="4.58203125" customWidth="1"/>
  </cols>
  <sheetData>
    <row r="1" spans="1:21" s="244" customFormat="1" ht="30" customHeight="1" x14ac:dyDescent="0.2">
      <c r="A1" s="245" t="s">
        <v>397</v>
      </c>
      <c r="K1" s="246"/>
      <c r="L1" s="246"/>
      <c r="M1" s="246"/>
    </row>
    <row r="2" spans="1:21" s="244" customFormat="1" ht="18.75" customHeight="1" thickBot="1" x14ac:dyDescent="0.25">
      <c r="A2" s="326" t="s">
        <v>356</v>
      </c>
      <c r="K2" s="246"/>
      <c r="L2" s="246"/>
      <c r="M2" s="246"/>
    </row>
    <row r="3" spans="1:21" s="244" customFormat="1" ht="18.75" customHeight="1" x14ac:dyDescent="0.2">
      <c r="B3" s="1055" t="s">
        <v>131</v>
      </c>
      <c r="C3" s="1056"/>
      <c r="D3" s="1045" t="s">
        <v>392</v>
      </c>
      <c r="E3" s="297"/>
      <c r="F3" s="297"/>
      <c r="G3" s="297"/>
      <c r="H3" s="297"/>
      <c r="I3" s="297"/>
      <c r="J3" s="297"/>
      <c r="K3" s="298"/>
      <c r="L3" s="299"/>
      <c r="M3" s="297"/>
      <c r="N3" s="297"/>
      <c r="O3" s="297"/>
      <c r="P3" s="297"/>
      <c r="Q3" s="297"/>
      <c r="R3" s="1049" t="s">
        <v>134</v>
      </c>
      <c r="S3" s="1050"/>
    </row>
    <row r="4" spans="1:21" ht="18.75" customHeight="1" x14ac:dyDescent="0.2">
      <c r="B4" s="1057"/>
      <c r="C4" s="924"/>
      <c r="D4" s="1046"/>
      <c r="E4" s="1027" t="s">
        <v>129</v>
      </c>
      <c r="F4" s="1028"/>
      <c r="G4" s="1028"/>
      <c r="H4" s="1028"/>
      <c r="I4" s="1028"/>
      <c r="J4" s="1028"/>
      <c r="K4" s="1029"/>
      <c r="L4" s="1035" t="s">
        <v>129</v>
      </c>
      <c r="M4" s="1036"/>
      <c r="N4" s="1031" t="s">
        <v>84</v>
      </c>
      <c r="O4" s="1032"/>
      <c r="P4" s="1032"/>
      <c r="Q4" s="1033"/>
      <c r="R4" s="1051"/>
      <c r="S4" s="1052"/>
    </row>
    <row r="5" spans="1:21" ht="18.75" customHeight="1" x14ac:dyDescent="0.2">
      <c r="B5" s="1057"/>
      <c r="C5" s="924"/>
      <c r="D5" s="1046"/>
      <c r="E5" s="1037" t="s">
        <v>393</v>
      </c>
      <c r="F5" s="1027" t="s">
        <v>139</v>
      </c>
      <c r="G5" s="1030"/>
      <c r="H5" s="1027" t="s">
        <v>132</v>
      </c>
      <c r="I5" s="1030"/>
      <c r="J5" s="1027" t="s">
        <v>133</v>
      </c>
      <c r="K5" s="1029"/>
      <c r="L5" s="1034" t="s">
        <v>85</v>
      </c>
      <c r="M5" s="1030"/>
      <c r="N5" s="1031" t="s">
        <v>138</v>
      </c>
      <c r="O5" s="1033"/>
      <c r="P5" s="1039" t="s">
        <v>85</v>
      </c>
      <c r="Q5" s="1036"/>
      <c r="R5" s="1053"/>
      <c r="S5" s="1054"/>
    </row>
    <row r="6" spans="1:21" ht="16.8" thickBot="1" x14ac:dyDescent="0.25">
      <c r="B6" s="1058"/>
      <c r="C6" s="925"/>
      <c r="D6" s="855" t="s">
        <v>394</v>
      </c>
      <c r="E6" s="1038"/>
      <c r="F6" s="104" t="s">
        <v>394</v>
      </c>
      <c r="G6" s="105" t="s">
        <v>395</v>
      </c>
      <c r="H6" s="104" t="s">
        <v>394</v>
      </c>
      <c r="I6" s="105" t="s">
        <v>395</v>
      </c>
      <c r="J6" s="104" t="s">
        <v>394</v>
      </c>
      <c r="K6" s="106" t="s">
        <v>395</v>
      </c>
      <c r="L6" s="107" t="s">
        <v>394</v>
      </c>
      <c r="M6" s="135" t="s">
        <v>395</v>
      </c>
      <c r="N6" s="104" t="s">
        <v>394</v>
      </c>
      <c r="O6" s="135" t="s">
        <v>137</v>
      </c>
      <c r="P6" s="104" t="s">
        <v>394</v>
      </c>
      <c r="Q6" s="105" t="s">
        <v>137</v>
      </c>
      <c r="R6" s="304" t="s">
        <v>394</v>
      </c>
      <c r="S6" s="95" t="s">
        <v>137</v>
      </c>
    </row>
    <row r="7" spans="1:21" ht="21" customHeight="1" x14ac:dyDescent="0.2">
      <c r="B7" s="1068" t="s">
        <v>353</v>
      </c>
      <c r="C7" s="1069"/>
      <c r="D7" s="314">
        <f>SUM(E7,N7,P7)</f>
        <v>1018</v>
      </c>
      <c r="E7" s="233">
        <f>F7+H7+J7+L7</f>
        <v>827</v>
      </c>
      <c r="F7" s="96">
        <v>67</v>
      </c>
      <c r="G7" s="157">
        <f>+F7/D7*100</f>
        <v>6.581532416502947</v>
      </c>
      <c r="H7" s="96">
        <v>298</v>
      </c>
      <c r="I7" s="157">
        <f>+H7/D7*100</f>
        <v>29.273084479371313</v>
      </c>
      <c r="J7" s="96">
        <v>461</v>
      </c>
      <c r="K7" s="158">
        <f>+J7/D7*100</f>
        <v>45.284872298624755</v>
      </c>
      <c r="L7" s="102">
        <v>1</v>
      </c>
      <c r="M7" s="847">
        <f>L7/D7*100</f>
        <v>9.8231827111984277E-2</v>
      </c>
      <c r="N7" s="233">
        <v>191</v>
      </c>
      <c r="O7" s="157">
        <f>N7/D7*100</f>
        <v>18.762278978388998</v>
      </c>
      <c r="P7" s="233"/>
      <c r="Q7" s="157">
        <f>+P7/D11*100</f>
        <v>0</v>
      </c>
      <c r="R7" s="233">
        <v>5</v>
      </c>
      <c r="S7" s="158">
        <f>+R7/D11*100</f>
        <v>0.43925151541772817</v>
      </c>
    </row>
    <row r="8" spans="1:21" ht="21" customHeight="1" x14ac:dyDescent="0.2">
      <c r="B8" s="1070" t="s">
        <v>354</v>
      </c>
      <c r="C8" s="1071"/>
      <c r="D8" s="315">
        <f>SUM(E8,N8,P8)</f>
        <v>100</v>
      </c>
      <c r="E8" s="232">
        <v>68</v>
      </c>
      <c r="F8" s="93">
        <v>1</v>
      </c>
      <c r="G8" s="156">
        <f>+F8/D8*100</f>
        <v>1</v>
      </c>
      <c r="H8" s="93">
        <v>11</v>
      </c>
      <c r="I8" s="156">
        <f>+H8/D8*100</f>
        <v>11</v>
      </c>
      <c r="J8" s="848">
        <v>56.34</v>
      </c>
      <c r="K8" s="159">
        <f t="shared" ref="K8:K9" si="0">+J8/D8*100</f>
        <v>56.34</v>
      </c>
      <c r="L8" s="101"/>
      <c r="M8" s="156">
        <f>+L8/D11*100</f>
        <v>0</v>
      </c>
      <c r="N8" s="232">
        <v>32</v>
      </c>
      <c r="O8" s="156">
        <f t="shared" ref="O8:O9" si="1">N8/D8*100</f>
        <v>32</v>
      </c>
      <c r="P8" s="232"/>
      <c r="Q8" s="156">
        <f>+P8/D11*100</f>
        <v>0</v>
      </c>
      <c r="R8" s="232"/>
      <c r="S8" s="294">
        <f>+R8/D11*100</f>
        <v>0</v>
      </c>
    </row>
    <row r="9" spans="1:21" ht="21" customHeight="1" x14ac:dyDescent="0.2">
      <c r="B9" s="1070" t="s">
        <v>355</v>
      </c>
      <c r="C9" s="1071"/>
      <c r="D9" s="315">
        <f>SUM(E9,N9,P9)</f>
        <v>20</v>
      </c>
      <c r="E9" s="232">
        <v>8</v>
      </c>
      <c r="F9" s="93">
        <v>0</v>
      </c>
      <c r="G9" s="156">
        <f t="shared" ref="G9" si="2">+F9/D9*100</f>
        <v>0</v>
      </c>
      <c r="H9" s="93">
        <v>2</v>
      </c>
      <c r="I9" s="156">
        <f t="shared" ref="I9" si="3">+H9/D9*100</f>
        <v>10</v>
      </c>
      <c r="J9" s="93">
        <v>6</v>
      </c>
      <c r="K9" s="159">
        <f t="shared" si="0"/>
        <v>30</v>
      </c>
      <c r="L9" s="101"/>
      <c r="M9" s="156">
        <f>+L9/D11*100</f>
        <v>0</v>
      </c>
      <c r="N9" s="232">
        <v>12</v>
      </c>
      <c r="O9" s="156">
        <f t="shared" si="1"/>
        <v>60</v>
      </c>
      <c r="P9" s="232"/>
      <c r="Q9" s="156">
        <f>+P9/D11*100</f>
        <v>0</v>
      </c>
      <c r="R9" s="232"/>
      <c r="S9" s="294">
        <f>+R9/D11*100</f>
        <v>0</v>
      </c>
    </row>
    <row r="10" spans="1:21" ht="21" customHeight="1" thickBot="1" x14ac:dyDescent="0.25">
      <c r="B10" s="1072" t="s">
        <v>130</v>
      </c>
      <c r="C10" s="1073"/>
      <c r="D10" s="849">
        <f>SUM(E10,N10,P10)</f>
        <v>0.3</v>
      </c>
      <c r="E10" s="312">
        <f t="shared" ref="E10" si="4">SUM(F10,H10,J10,L10)</f>
        <v>0.3</v>
      </c>
      <c r="F10" s="309"/>
      <c r="G10" s="310"/>
      <c r="H10" s="309"/>
      <c r="I10" s="310"/>
      <c r="J10" s="850">
        <v>0.3</v>
      </c>
      <c r="K10" s="311">
        <f>J10/D10*100</f>
        <v>100</v>
      </c>
      <c r="L10" s="308"/>
      <c r="M10" s="310">
        <f>+L10/D10*100</f>
        <v>0</v>
      </c>
      <c r="N10" s="312"/>
      <c r="O10" s="310"/>
      <c r="P10" s="312"/>
      <c r="Q10" s="310">
        <f>+P10/D11*100</f>
        <v>0</v>
      </c>
      <c r="R10" s="312"/>
      <c r="S10" s="311">
        <f>+R10/D11*100</f>
        <v>0</v>
      </c>
    </row>
    <row r="11" spans="1:21" ht="21" customHeight="1" thickTop="1" thickBot="1" x14ac:dyDescent="0.25">
      <c r="B11" s="1065" t="s">
        <v>352</v>
      </c>
      <c r="C11" s="1066"/>
      <c r="D11" s="316">
        <f>SUM(E11,N11)</f>
        <v>1138.3</v>
      </c>
      <c r="E11" s="313">
        <f>SUM(E7:E10)</f>
        <v>903.3</v>
      </c>
      <c r="F11" s="306">
        <f>SUM(F7:F10)</f>
        <v>68</v>
      </c>
      <c r="G11" s="160">
        <f>+F11/D11*100</f>
        <v>5.9738206096811037</v>
      </c>
      <c r="H11" s="306">
        <f>SUM(H7:H10)</f>
        <v>311</v>
      </c>
      <c r="I11" s="160">
        <f>+H11/D11*100</f>
        <v>27.321444258982698</v>
      </c>
      <c r="J11" s="306">
        <f>SUM(J7:J10)</f>
        <v>523.64</v>
      </c>
      <c r="K11" s="161">
        <f>+J11/D11*100</f>
        <v>46.001932706667837</v>
      </c>
      <c r="L11" s="305">
        <f>SUM(L7:L10)</f>
        <v>1</v>
      </c>
      <c r="M11" s="160">
        <f>+L11/D11*100</f>
        <v>8.7850303083545647E-2</v>
      </c>
      <c r="N11" s="313">
        <f>SUM(N7:N10)</f>
        <v>235</v>
      </c>
      <c r="O11" s="307">
        <f>+N11/D11*100</f>
        <v>20.644821224633226</v>
      </c>
      <c r="P11" s="306">
        <f>SUM(P7:P10)</f>
        <v>0</v>
      </c>
      <c r="Q11" s="160">
        <f>+P11/D11*100</f>
        <v>0</v>
      </c>
      <c r="R11" s="313">
        <f>SUM(R7:R10)</f>
        <v>5</v>
      </c>
      <c r="S11" s="161">
        <f>+R11/D11*100</f>
        <v>0.43925151541772817</v>
      </c>
      <c r="U11" s="384"/>
    </row>
    <row r="12" spans="1:21" ht="21" customHeight="1" x14ac:dyDescent="0.2">
      <c r="B12" s="323"/>
      <c r="C12" s="323"/>
      <c r="D12" s="324"/>
      <c r="E12" s="295"/>
      <c r="F12" s="295"/>
      <c r="G12" s="296"/>
      <c r="H12" s="295"/>
      <c r="I12" s="296"/>
      <c r="J12" s="295"/>
      <c r="K12" s="296"/>
      <c r="L12" s="295"/>
      <c r="M12" s="296"/>
      <c r="N12" s="295"/>
      <c r="O12" s="296"/>
      <c r="P12" s="295"/>
      <c r="Q12" s="296"/>
      <c r="R12" s="295"/>
      <c r="S12" s="296"/>
    </row>
    <row r="13" spans="1:21" ht="21" customHeight="1" thickBot="1" x14ac:dyDescent="0.25">
      <c r="A13" s="327" t="s">
        <v>357</v>
      </c>
      <c r="C13" s="325"/>
      <c r="D13" s="325"/>
      <c r="E13" s="321"/>
      <c r="F13" s="321"/>
      <c r="G13" s="322"/>
      <c r="H13" s="321"/>
      <c r="I13" s="322"/>
      <c r="J13" s="321"/>
      <c r="K13" s="322"/>
      <c r="L13" s="321"/>
      <c r="M13" s="322"/>
      <c r="N13" s="321"/>
      <c r="O13" s="322"/>
      <c r="P13" s="321"/>
      <c r="Q13" s="322"/>
      <c r="R13" s="295"/>
      <c r="S13" s="296"/>
    </row>
    <row r="14" spans="1:21" ht="21" customHeight="1" x14ac:dyDescent="0.2">
      <c r="B14" s="1059" t="s">
        <v>351</v>
      </c>
      <c r="C14" s="1060"/>
      <c r="D14" s="1045" t="s">
        <v>392</v>
      </c>
      <c r="E14" s="300"/>
      <c r="F14" s="300"/>
      <c r="G14" s="301"/>
      <c r="H14" s="300"/>
      <c r="I14" s="301"/>
      <c r="J14" s="300"/>
      <c r="K14" s="317"/>
      <c r="L14" s="318"/>
      <c r="M14" s="319"/>
      <c r="N14" s="320"/>
      <c r="O14" s="319"/>
      <c r="P14" s="320"/>
      <c r="Q14" s="334"/>
      <c r="R14" s="1042"/>
      <c r="S14" s="1042"/>
    </row>
    <row r="15" spans="1:21" ht="18.75" customHeight="1" x14ac:dyDescent="0.2">
      <c r="B15" s="1061"/>
      <c r="C15" s="1062"/>
      <c r="D15" s="1046"/>
      <c r="E15" s="1027" t="s">
        <v>129</v>
      </c>
      <c r="F15" s="1028"/>
      <c r="G15" s="1028"/>
      <c r="H15" s="1028"/>
      <c r="I15" s="1028"/>
      <c r="J15" s="1028"/>
      <c r="K15" s="1029"/>
      <c r="L15" s="1035" t="s">
        <v>129</v>
      </c>
      <c r="M15" s="1036"/>
      <c r="N15" s="1031" t="s">
        <v>84</v>
      </c>
      <c r="O15" s="1032"/>
      <c r="P15" s="1032"/>
      <c r="Q15" s="1067"/>
      <c r="R15" s="1042"/>
      <c r="S15" s="1042"/>
    </row>
    <row r="16" spans="1:21" ht="18.75" customHeight="1" x14ac:dyDescent="0.2">
      <c r="B16" s="1061"/>
      <c r="C16" s="1062"/>
      <c r="D16" s="1046"/>
      <c r="E16" s="1037" t="s">
        <v>393</v>
      </c>
      <c r="F16" s="1027" t="s">
        <v>139</v>
      </c>
      <c r="G16" s="1030"/>
      <c r="H16" s="1027" t="s">
        <v>132</v>
      </c>
      <c r="I16" s="1030"/>
      <c r="J16" s="1027" t="s">
        <v>133</v>
      </c>
      <c r="K16" s="1029"/>
      <c r="L16" s="1034" t="s">
        <v>85</v>
      </c>
      <c r="M16" s="1030"/>
      <c r="N16" s="1031" t="s">
        <v>138</v>
      </c>
      <c r="O16" s="1033"/>
      <c r="P16" s="1039" t="s">
        <v>85</v>
      </c>
      <c r="Q16" s="1041"/>
      <c r="R16" s="1042"/>
      <c r="S16" s="1042"/>
    </row>
    <row r="17" spans="2:19" ht="18.75" customHeight="1" thickBot="1" x14ac:dyDescent="0.25">
      <c r="B17" s="1063"/>
      <c r="C17" s="1064"/>
      <c r="D17" s="293" t="s">
        <v>394</v>
      </c>
      <c r="E17" s="1038"/>
      <c r="F17" s="104" t="s">
        <v>394</v>
      </c>
      <c r="G17" s="105" t="s">
        <v>395</v>
      </c>
      <c r="H17" s="104" t="s">
        <v>394</v>
      </c>
      <c r="I17" s="105" t="s">
        <v>395</v>
      </c>
      <c r="J17" s="104" t="s">
        <v>394</v>
      </c>
      <c r="K17" s="106" t="s">
        <v>395</v>
      </c>
      <c r="L17" s="107" t="s">
        <v>394</v>
      </c>
      <c r="M17" s="135" t="s">
        <v>395</v>
      </c>
      <c r="N17" s="104" t="s">
        <v>394</v>
      </c>
      <c r="O17" s="135" t="s">
        <v>137</v>
      </c>
      <c r="P17" s="104" t="s">
        <v>394</v>
      </c>
      <c r="Q17" s="106" t="s">
        <v>137</v>
      </c>
      <c r="R17" s="332"/>
      <c r="S17" s="333"/>
    </row>
    <row r="18" spans="2:19" ht="21" customHeight="1" x14ac:dyDescent="0.2">
      <c r="B18" s="1047" t="s">
        <v>344</v>
      </c>
      <c r="C18" s="1048"/>
      <c r="D18" s="314">
        <f>SUM(E18,N18,P18)</f>
        <v>355</v>
      </c>
      <c r="E18" s="96">
        <f>SUM(F18,H18,J18,L18)</f>
        <v>336</v>
      </c>
      <c r="F18" s="96"/>
      <c r="G18" s="157">
        <f t="shared" ref="G18:G24" si="5">+F18/D18*100</f>
        <v>0</v>
      </c>
      <c r="H18" s="96">
        <f>336*0.206</f>
        <v>69.215999999999994</v>
      </c>
      <c r="I18" s="157">
        <f>+H18/D18*100</f>
        <v>19.497464788732394</v>
      </c>
      <c r="J18" s="96">
        <f>336*0.794</f>
        <v>266.78399999999999</v>
      </c>
      <c r="K18" s="158">
        <f>+J18/D18*100</f>
        <v>75.150422535211277</v>
      </c>
      <c r="L18" s="102"/>
      <c r="M18" s="851">
        <f>+L18/D18*100</f>
        <v>0</v>
      </c>
      <c r="N18" s="96">
        <v>19</v>
      </c>
      <c r="O18" s="157">
        <f>+N18/D18*100</f>
        <v>5.352112676056338</v>
      </c>
      <c r="P18" s="96"/>
      <c r="Q18" s="158">
        <f>+P18/D18*100</f>
        <v>0</v>
      </c>
      <c r="R18" s="295"/>
      <c r="S18" s="296"/>
    </row>
    <row r="19" spans="2:19" ht="21" customHeight="1" x14ac:dyDescent="0.2">
      <c r="B19" s="1035" t="s">
        <v>345</v>
      </c>
      <c r="C19" s="1041"/>
      <c r="D19" s="315">
        <f t="shared" ref="D19:D24" si="6">SUM(E19,N19,P19)</f>
        <v>4.33</v>
      </c>
      <c r="E19" s="93">
        <f t="shared" ref="E19:E24" si="7">SUM(F19,H19,J19,L19)</f>
        <v>0.33</v>
      </c>
      <c r="F19" s="93"/>
      <c r="G19" s="303">
        <f t="shared" si="5"/>
        <v>0</v>
      </c>
      <c r="H19" s="93"/>
      <c r="I19" s="303">
        <f t="shared" ref="I19:I24" si="8">+H19/D19*100</f>
        <v>0</v>
      </c>
      <c r="J19" s="848">
        <v>0.33</v>
      </c>
      <c r="K19" s="294">
        <f t="shared" ref="K19:K24" si="9">+J19/D19*100</f>
        <v>7.6212471131639727</v>
      </c>
      <c r="L19" s="101"/>
      <c r="M19" s="328">
        <f t="shared" ref="M19:M24" si="10">+L19/D19*100</f>
        <v>0</v>
      </c>
      <c r="N19" s="93">
        <v>4</v>
      </c>
      <c r="O19" s="303">
        <f t="shared" ref="O19:O23" si="11">+N19/D19*100</f>
        <v>92.378752886836025</v>
      </c>
      <c r="P19" s="93"/>
      <c r="Q19" s="294">
        <f t="shared" ref="Q19:Q24" si="12">+P19/D19*100</f>
        <v>0</v>
      </c>
      <c r="R19" s="295"/>
      <c r="S19" s="296"/>
    </row>
    <row r="20" spans="2:19" ht="21" customHeight="1" x14ac:dyDescent="0.2">
      <c r="B20" s="1035" t="s">
        <v>396</v>
      </c>
      <c r="C20" s="1041"/>
      <c r="D20" s="315">
        <f t="shared" si="6"/>
        <v>96.942000000000007</v>
      </c>
      <c r="E20" s="93">
        <f t="shared" si="7"/>
        <v>57.942</v>
      </c>
      <c r="F20" s="93">
        <f>0.022*58</f>
        <v>1.276</v>
      </c>
      <c r="G20" s="303">
        <f t="shared" si="5"/>
        <v>1.3162509541787872</v>
      </c>
      <c r="H20" s="93">
        <f>0.696*58</f>
        <v>40.367999999999995</v>
      </c>
      <c r="I20" s="303">
        <f t="shared" si="8"/>
        <v>41.641393823110718</v>
      </c>
      <c r="J20" s="93">
        <f>0.273*58</f>
        <v>15.834000000000001</v>
      </c>
      <c r="K20" s="294">
        <f t="shared" si="9"/>
        <v>16.333477749582226</v>
      </c>
      <c r="L20" s="852">
        <f>0.008*58</f>
        <v>0.46400000000000002</v>
      </c>
      <c r="M20" s="328">
        <f t="shared" si="10"/>
        <v>0.47863671061046814</v>
      </c>
      <c r="N20" s="93">
        <v>39</v>
      </c>
      <c r="O20" s="303">
        <f t="shared" si="11"/>
        <v>40.230240762517795</v>
      </c>
      <c r="P20" s="93"/>
      <c r="Q20" s="294">
        <f t="shared" si="12"/>
        <v>0</v>
      </c>
      <c r="R20" s="295"/>
      <c r="S20" s="296"/>
    </row>
    <row r="21" spans="2:19" ht="21" customHeight="1" x14ac:dyDescent="0.2">
      <c r="B21" s="1035" t="s">
        <v>346</v>
      </c>
      <c r="C21" s="1041"/>
      <c r="D21" s="315" t="s">
        <v>461</v>
      </c>
      <c r="E21" s="93" t="s">
        <v>462</v>
      </c>
      <c r="F21" s="93"/>
      <c r="G21" s="303"/>
      <c r="H21" s="93"/>
      <c r="I21" s="303"/>
      <c r="J21" s="93"/>
      <c r="K21" s="294"/>
      <c r="L21" s="101"/>
      <c r="M21" s="328"/>
      <c r="N21" s="93"/>
      <c r="O21" s="303"/>
      <c r="P21" s="93"/>
      <c r="Q21" s="294"/>
      <c r="R21" s="295"/>
      <c r="S21" s="296"/>
    </row>
    <row r="22" spans="2:19" ht="21" customHeight="1" x14ac:dyDescent="0.2">
      <c r="B22" s="1035" t="s">
        <v>347</v>
      </c>
      <c r="C22" s="1041"/>
      <c r="D22" s="315">
        <f t="shared" si="6"/>
        <v>612</v>
      </c>
      <c r="E22" s="93">
        <f t="shared" si="7"/>
        <v>469</v>
      </c>
      <c r="F22" s="93">
        <f>0.142*469</f>
        <v>66.597999999999999</v>
      </c>
      <c r="G22" s="303">
        <f>+F22/D22*100</f>
        <v>10.882026143790849</v>
      </c>
      <c r="H22" s="93">
        <f>0.416*469</f>
        <v>195.10399999999998</v>
      </c>
      <c r="I22" s="303">
        <f t="shared" si="8"/>
        <v>31.879738562091504</v>
      </c>
      <c r="J22" s="93">
        <f>0.442*469</f>
        <v>207.298</v>
      </c>
      <c r="K22" s="294">
        <f t="shared" si="9"/>
        <v>33.87222222222222</v>
      </c>
      <c r="L22" s="101">
        <f>0*464</f>
        <v>0</v>
      </c>
      <c r="M22" s="328">
        <f t="shared" si="10"/>
        <v>0</v>
      </c>
      <c r="N22" s="93">
        <v>143</v>
      </c>
      <c r="O22" s="303">
        <f t="shared" si="11"/>
        <v>23.366013071895424</v>
      </c>
      <c r="P22" s="93"/>
      <c r="Q22" s="294">
        <f t="shared" si="12"/>
        <v>0</v>
      </c>
      <c r="R22" s="295"/>
      <c r="S22" s="296"/>
    </row>
    <row r="23" spans="2:19" ht="21" customHeight="1" x14ac:dyDescent="0.2">
      <c r="B23" s="1035" t="s">
        <v>348</v>
      </c>
      <c r="C23" s="1041"/>
      <c r="D23" s="315">
        <f t="shared" si="6"/>
        <v>10</v>
      </c>
      <c r="E23" s="93">
        <f t="shared" si="7"/>
        <v>7</v>
      </c>
      <c r="F23" s="93"/>
      <c r="G23" s="303">
        <f t="shared" si="5"/>
        <v>0</v>
      </c>
      <c r="H23" s="93">
        <f>0.309*7</f>
        <v>2.1629999999999998</v>
      </c>
      <c r="I23" s="303">
        <f t="shared" si="8"/>
        <v>21.63</v>
      </c>
      <c r="J23" s="93">
        <f>0.691*7</f>
        <v>4.8369999999999997</v>
      </c>
      <c r="K23" s="294">
        <f t="shared" si="9"/>
        <v>48.37</v>
      </c>
      <c r="L23" s="101"/>
      <c r="M23" s="328">
        <f t="shared" si="10"/>
        <v>0</v>
      </c>
      <c r="N23" s="93">
        <v>3</v>
      </c>
      <c r="O23" s="303">
        <f t="shared" si="11"/>
        <v>30</v>
      </c>
      <c r="P23" s="93"/>
      <c r="Q23" s="294">
        <f t="shared" si="12"/>
        <v>0</v>
      </c>
      <c r="R23" s="295"/>
      <c r="S23" s="296"/>
    </row>
    <row r="24" spans="2:19" ht="21" customHeight="1" x14ac:dyDescent="0.2">
      <c r="B24" s="1035" t="s">
        <v>349</v>
      </c>
      <c r="C24" s="1041"/>
      <c r="D24" s="315">
        <f t="shared" si="6"/>
        <v>2</v>
      </c>
      <c r="E24" s="93">
        <f t="shared" si="7"/>
        <v>2</v>
      </c>
      <c r="F24" s="93"/>
      <c r="G24" s="303">
        <f t="shared" si="5"/>
        <v>0</v>
      </c>
      <c r="H24" s="93">
        <f>0.829*2</f>
        <v>1.6579999999999999</v>
      </c>
      <c r="I24" s="303">
        <f t="shared" si="8"/>
        <v>82.899999999999991</v>
      </c>
      <c r="J24" s="848">
        <f>0.171*2</f>
        <v>0.34200000000000003</v>
      </c>
      <c r="K24" s="294">
        <f t="shared" si="9"/>
        <v>17.100000000000001</v>
      </c>
      <c r="L24" s="101"/>
      <c r="M24" s="328">
        <f t="shared" si="10"/>
        <v>0</v>
      </c>
      <c r="N24" s="93"/>
      <c r="O24" s="303">
        <f>+N24/D24*100</f>
        <v>0</v>
      </c>
      <c r="P24" s="93"/>
      <c r="Q24" s="294">
        <f t="shared" si="12"/>
        <v>0</v>
      </c>
      <c r="R24" s="295"/>
      <c r="S24" s="296"/>
    </row>
    <row r="25" spans="2:19" ht="21" customHeight="1" thickBot="1" x14ac:dyDescent="0.25">
      <c r="B25" s="1043" t="s">
        <v>350</v>
      </c>
      <c r="C25" s="1044"/>
      <c r="D25" s="853">
        <f>SUM(E25,N25,P25)</f>
        <v>0.48</v>
      </c>
      <c r="E25" s="94">
        <v>0</v>
      </c>
      <c r="F25" s="94"/>
      <c r="G25" s="329"/>
      <c r="H25" s="94"/>
      <c r="I25" s="329"/>
      <c r="J25" s="94"/>
      <c r="K25" s="330"/>
      <c r="L25" s="103"/>
      <c r="M25" s="331"/>
      <c r="N25" s="854">
        <v>0.48</v>
      </c>
      <c r="O25" s="329">
        <f>+N25/D25*100</f>
        <v>100</v>
      </c>
      <c r="P25" s="94"/>
      <c r="Q25" s="330"/>
      <c r="R25" s="295"/>
      <c r="S25" s="296"/>
    </row>
    <row r="26" spans="2:19" ht="36" customHeight="1" x14ac:dyDescent="0.2">
      <c r="B26" s="1040"/>
      <c r="C26" s="1040"/>
      <c r="D26" s="1040"/>
      <c r="E26" s="1040"/>
      <c r="F26" s="1040"/>
      <c r="G26" s="1040"/>
      <c r="H26" s="1040"/>
      <c r="I26" s="1040"/>
      <c r="J26" s="1040"/>
      <c r="K26" s="1040"/>
      <c r="L26" s="302"/>
    </row>
    <row r="27" spans="2:19" ht="21" customHeight="1" x14ac:dyDescent="0.2"/>
    <row r="28" spans="2:19" ht="21" customHeight="1" x14ac:dyDescent="0.2"/>
    <row r="29" spans="2:19" ht="21" customHeight="1" x14ac:dyDescent="0.2"/>
    <row r="30" spans="2:19" ht="21" customHeight="1" x14ac:dyDescent="0.2"/>
    <row r="31" spans="2:19" ht="21" customHeight="1" x14ac:dyDescent="0.2"/>
    <row r="32" spans="2:1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</sheetData>
  <mergeCells count="40">
    <mergeCell ref="R3:S5"/>
    <mergeCell ref="B3:C6"/>
    <mergeCell ref="B14:C17"/>
    <mergeCell ref="B11:C11"/>
    <mergeCell ref="D3:D5"/>
    <mergeCell ref="E15:K15"/>
    <mergeCell ref="L15:M15"/>
    <mergeCell ref="N15:Q15"/>
    <mergeCell ref="E16:E17"/>
    <mergeCell ref="F16:G16"/>
    <mergeCell ref="H16:I16"/>
    <mergeCell ref="J16:K16"/>
    <mergeCell ref="B7:C7"/>
    <mergeCell ref="B8:C8"/>
    <mergeCell ref="B9:C9"/>
    <mergeCell ref="B10:C10"/>
    <mergeCell ref="B26:K26"/>
    <mergeCell ref="B21:C21"/>
    <mergeCell ref="B22:C22"/>
    <mergeCell ref="B23:C23"/>
    <mergeCell ref="R14:S16"/>
    <mergeCell ref="N16:O16"/>
    <mergeCell ref="P16:Q16"/>
    <mergeCell ref="L16:M16"/>
    <mergeCell ref="B24:C24"/>
    <mergeCell ref="B25:C25"/>
    <mergeCell ref="D14:D16"/>
    <mergeCell ref="B18:C18"/>
    <mergeCell ref="B19:C19"/>
    <mergeCell ref="B20:C20"/>
    <mergeCell ref="E4:K4"/>
    <mergeCell ref="H5:I5"/>
    <mergeCell ref="N4:Q4"/>
    <mergeCell ref="L5:M5"/>
    <mergeCell ref="L4:M4"/>
    <mergeCell ref="E5:E6"/>
    <mergeCell ref="F5:G5"/>
    <mergeCell ref="P5:Q5"/>
    <mergeCell ref="J5:K5"/>
    <mergeCell ref="N5:O5"/>
  </mergeCells>
  <phoneticPr fontId="9"/>
  <printOptions horizontalCentered="1"/>
  <pageMargins left="0.55118110236220474" right="0.51181102362204722" top="0.9055118110236221" bottom="0.51181102362204722" header="0.51181102362204722" footer="0.51181102362204722"/>
  <pageSetup paperSize="9" firstPageNumber="58" fitToWidth="2" fitToHeight="0" pageOrder="overThenDown" orientation="portrait" useFirstPageNumber="1" r:id="rId1"/>
  <headerFooter alignWithMargins="0">
    <oddFooter>&amp;C&amp;"ＭＳ ゴシック,標準"&amp;18-&amp;P -</oddFooter>
  </headerFooter>
  <colBreaks count="1" manualBreakCount="1">
    <brk id="11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94"/>
  <sheetViews>
    <sheetView view="pageBreakPreview" zoomScale="60" zoomScaleNormal="40" workbookViewId="0">
      <pane xSplit="2" ySplit="7" topLeftCell="C8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12.58203125" defaultRowHeight="14.4" x14ac:dyDescent="0.2"/>
  <cols>
    <col min="1" max="1" width="3.9140625" style="27" customWidth="1"/>
    <col min="2" max="2" width="12.9140625" style="27" customWidth="1"/>
    <col min="3" max="4" width="12" style="27" customWidth="1"/>
    <col min="5" max="10" width="11.1640625" style="27" customWidth="1"/>
    <col min="11" max="16" width="5.58203125" style="27" customWidth="1"/>
    <col min="17" max="17" width="3.58203125" style="27" customWidth="1"/>
    <col min="18" max="18" width="5.58203125" style="27" customWidth="1"/>
    <col min="19" max="19" width="3.58203125" style="27" customWidth="1"/>
    <col min="20" max="23" width="5.58203125" style="27" customWidth="1"/>
    <col min="24" max="16384" width="12.58203125" style="27"/>
  </cols>
  <sheetData>
    <row r="1" spans="1:10" s="248" customFormat="1" ht="30" customHeight="1" thickBot="1" x14ac:dyDescent="0.25">
      <c r="A1" s="240" t="s">
        <v>136</v>
      </c>
      <c r="B1" s="241"/>
      <c r="C1" s="247"/>
      <c r="D1" s="247"/>
      <c r="E1" s="247"/>
      <c r="F1" s="247"/>
      <c r="G1" s="247"/>
      <c r="H1" s="247"/>
      <c r="I1" s="246"/>
    </row>
    <row r="2" spans="1:10" ht="24.9" customHeight="1" x14ac:dyDescent="0.2">
      <c r="A2" s="1018" t="s">
        <v>108</v>
      </c>
      <c r="B2" s="1021" t="s">
        <v>110</v>
      </c>
      <c r="C2" s="286"/>
      <c r="D2" s="287"/>
      <c r="E2" s="59"/>
      <c r="F2" s="60"/>
      <c r="G2" s="60"/>
      <c r="H2" s="60"/>
      <c r="I2" s="61"/>
      <c r="J2" s="97"/>
    </row>
    <row r="3" spans="1:10" ht="24.9" customHeight="1" x14ac:dyDescent="0.2">
      <c r="A3" s="1019"/>
      <c r="B3" s="1022"/>
      <c r="C3" s="1074" t="s">
        <v>334</v>
      </c>
      <c r="D3" s="1075"/>
      <c r="E3" s="1078" t="s">
        <v>109</v>
      </c>
      <c r="F3" s="1079"/>
      <c r="G3" s="62"/>
      <c r="H3" s="62"/>
      <c r="I3" s="63"/>
      <c r="J3" s="98"/>
    </row>
    <row r="4" spans="1:10" ht="24.9" customHeight="1" x14ac:dyDescent="0.2">
      <c r="A4" s="1019"/>
      <c r="B4" s="1022"/>
      <c r="C4" s="284"/>
      <c r="D4" s="285" t="s">
        <v>335</v>
      </c>
      <c r="E4" s="64"/>
      <c r="F4" s="1080" t="s">
        <v>64</v>
      </c>
      <c r="G4" s="1080" t="s">
        <v>65</v>
      </c>
      <c r="H4" s="1080" t="s">
        <v>66</v>
      </c>
      <c r="I4" s="1082" t="s">
        <v>67</v>
      </c>
      <c r="J4" s="1076" t="s">
        <v>77</v>
      </c>
    </row>
    <row r="5" spans="1:10" ht="24.9" customHeight="1" x14ac:dyDescent="0.2">
      <c r="A5" s="1019"/>
      <c r="B5" s="1022"/>
      <c r="C5" s="284"/>
      <c r="D5" s="283" t="s">
        <v>336</v>
      </c>
      <c r="E5" s="64"/>
      <c r="F5" s="1081"/>
      <c r="G5" s="1081"/>
      <c r="H5" s="1081"/>
      <c r="I5" s="1081"/>
      <c r="J5" s="1077"/>
    </row>
    <row r="6" spans="1:10" ht="24.9" customHeight="1" x14ac:dyDescent="0.2">
      <c r="A6" s="1019"/>
      <c r="B6" s="1022"/>
      <c r="C6" s="284"/>
      <c r="D6" s="288" t="s">
        <v>337</v>
      </c>
      <c r="E6" s="290"/>
      <c r="F6" s="289"/>
      <c r="G6" s="289"/>
      <c r="H6" s="289"/>
      <c r="I6" s="289"/>
      <c r="J6" s="280"/>
    </row>
    <row r="7" spans="1:10" ht="24.9" customHeight="1" thickBot="1" x14ac:dyDescent="0.25">
      <c r="A7" s="1020"/>
      <c r="B7" s="1023"/>
      <c r="C7" s="80" t="s">
        <v>9</v>
      </c>
      <c r="D7" s="80" t="s">
        <v>9</v>
      </c>
      <c r="E7" s="80" t="s">
        <v>9</v>
      </c>
      <c r="F7" s="80" t="s">
        <v>9</v>
      </c>
      <c r="G7" s="80" t="s">
        <v>9</v>
      </c>
      <c r="H7" s="80" t="s">
        <v>9</v>
      </c>
      <c r="I7" s="80" t="s">
        <v>9</v>
      </c>
      <c r="J7" s="99" t="s">
        <v>9</v>
      </c>
    </row>
    <row r="8" spans="1:10" ht="19.5" customHeight="1" thickBot="1" x14ac:dyDescent="0.25">
      <c r="A8" s="920" t="s">
        <v>196</v>
      </c>
      <c r="B8" s="921"/>
      <c r="C8" s="448">
        <f>SUM(C9:C11)</f>
        <v>538</v>
      </c>
      <c r="D8" s="448">
        <f>SUM(D9:D11)</f>
        <v>1</v>
      </c>
      <c r="E8" s="448">
        <f t="shared" ref="E8:J8" si="0">SUM(E9:E11)</f>
        <v>755</v>
      </c>
      <c r="F8" s="448">
        <f t="shared" si="0"/>
        <v>721</v>
      </c>
      <c r="G8" s="448">
        <f t="shared" si="0"/>
        <v>34</v>
      </c>
      <c r="H8" s="448">
        <f t="shared" si="0"/>
        <v>40</v>
      </c>
      <c r="I8" s="448">
        <f t="shared" si="0"/>
        <v>53</v>
      </c>
      <c r="J8" s="449">
        <f t="shared" si="0"/>
        <v>0</v>
      </c>
    </row>
    <row r="9" spans="1:10" ht="19.5" customHeight="1" x14ac:dyDescent="0.2">
      <c r="A9" s="862" t="s">
        <v>197</v>
      </c>
      <c r="B9" s="922"/>
      <c r="C9" s="450">
        <f t="shared" ref="C9:J9" si="1">+C12+C13+C14</f>
        <v>35</v>
      </c>
      <c r="D9" s="450">
        <f t="shared" ref="D9" si="2">+D12+D13+D14</f>
        <v>0</v>
      </c>
      <c r="E9" s="450">
        <f t="shared" si="1"/>
        <v>210</v>
      </c>
      <c r="F9" s="450">
        <f t="shared" si="1"/>
        <v>176</v>
      </c>
      <c r="G9" s="450">
        <f t="shared" si="1"/>
        <v>1</v>
      </c>
      <c r="H9" s="450">
        <f t="shared" si="1"/>
        <v>0</v>
      </c>
      <c r="I9" s="450">
        <f t="shared" si="1"/>
        <v>33</v>
      </c>
      <c r="J9" s="451">
        <f t="shared" si="1"/>
        <v>0</v>
      </c>
    </row>
    <row r="10" spans="1:10" ht="19.5" customHeight="1" x14ac:dyDescent="0.2">
      <c r="A10" s="864" t="s">
        <v>198</v>
      </c>
      <c r="B10" s="918"/>
      <c r="C10" s="452">
        <f>+C15+C16</f>
        <v>242</v>
      </c>
      <c r="D10" s="452">
        <f>+D15+D16</f>
        <v>0</v>
      </c>
      <c r="E10" s="452">
        <f t="shared" ref="E10:J10" si="3">+E15+E16</f>
        <v>274</v>
      </c>
      <c r="F10" s="452">
        <f t="shared" si="3"/>
        <v>274</v>
      </c>
      <c r="G10" s="452">
        <f t="shared" si="3"/>
        <v>33</v>
      </c>
      <c r="H10" s="452">
        <f t="shared" si="3"/>
        <v>20</v>
      </c>
      <c r="I10" s="452">
        <f t="shared" si="3"/>
        <v>0</v>
      </c>
      <c r="J10" s="453">
        <f t="shared" si="3"/>
        <v>0</v>
      </c>
    </row>
    <row r="11" spans="1:10" ht="19.5" customHeight="1" thickBot="1" x14ac:dyDescent="0.25">
      <c r="A11" s="995" t="s">
        <v>199</v>
      </c>
      <c r="B11" s="996"/>
      <c r="C11" s="454">
        <f t="shared" ref="C11:J11" si="4">+C17+C18</f>
        <v>261</v>
      </c>
      <c r="D11" s="454">
        <f t="shared" ref="D11" si="5">+D17+D18</f>
        <v>1</v>
      </c>
      <c r="E11" s="454">
        <f t="shared" si="4"/>
        <v>271</v>
      </c>
      <c r="F11" s="454">
        <f t="shared" si="4"/>
        <v>271</v>
      </c>
      <c r="G11" s="454">
        <f t="shared" si="4"/>
        <v>0</v>
      </c>
      <c r="H11" s="454">
        <f t="shared" si="4"/>
        <v>20</v>
      </c>
      <c r="I11" s="454">
        <f t="shared" si="4"/>
        <v>20</v>
      </c>
      <c r="J11" s="455">
        <f t="shared" si="4"/>
        <v>0</v>
      </c>
    </row>
    <row r="12" spans="1:10" ht="19.5" customHeight="1" x14ac:dyDescent="0.2">
      <c r="A12" s="880" t="s">
        <v>200</v>
      </c>
      <c r="B12" s="133" t="s">
        <v>201</v>
      </c>
      <c r="C12" s="450">
        <f>+C21+C25+C29</f>
        <v>0</v>
      </c>
      <c r="D12" s="450">
        <f>+D21+D25+D29</f>
        <v>0</v>
      </c>
      <c r="E12" s="450">
        <f t="shared" ref="E12:J12" si="6">+E21+E25+E29</f>
        <v>98</v>
      </c>
      <c r="F12" s="450">
        <f t="shared" si="6"/>
        <v>96</v>
      </c>
      <c r="G12" s="450">
        <f t="shared" si="6"/>
        <v>1</v>
      </c>
      <c r="H12" s="450">
        <f t="shared" si="6"/>
        <v>0</v>
      </c>
      <c r="I12" s="450">
        <f t="shared" si="6"/>
        <v>1</v>
      </c>
      <c r="J12" s="456">
        <f t="shared" si="6"/>
        <v>0</v>
      </c>
    </row>
    <row r="13" spans="1:10" ht="19.5" customHeight="1" x14ac:dyDescent="0.2">
      <c r="A13" s="881"/>
      <c r="B13" s="134" t="s">
        <v>202</v>
      </c>
      <c r="C13" s="452">
        <f t="shared" ref="C13:J13" si="7">+C31+C35+C44</f>
        <v>10</v>
      </c>
      <c r="D13" s="452">
        <f t="shared" ref="D13" si="8">+D31+D35+D44</f>
        <v>0</v>
      </c>
      <c r="E13" s="452">
        <f t="shared" si="7"/>
        <v>95</v>
      </c>
      <c r="F13" s="452">
        <f t="shared" si="7"/>
        <v>63</v>
      </c>
      <c r="G13" s="452">
        <f t="shared" si="7"/>
        <v>0</v>
      </c>
      <c r="H13" s="452">
        <f t="shared" si="7"/>
        <v>0</v>
      </c>
      <c r="I13" s="452">
        <f t="shared" si="7"/>
        <v>32</v>
      </c>
      <c r="J13" s="453">
        <f t="shared" si="7"/>
        <v>0</v>
      </c>
    </row>
    <row r="14" spans="1:10" ht="19.5" customHeight="1" x14ac:dyDescent="0.2">
      <c r="A14" s="881"/>
      <c r="B14" s="134" t="s">
        <v>203</v>
      </c>
      <c r="C14" s="452">
        <f>+C54</f>
        <v>25</v>
      </c>
      <c r="D14" s="452">
        <f>+D54</f>
        <v>0</v>
      </c>
      <c r="E14" s="452">
        <f t="shared" ref="E14:J14" si="9">+E54</f>
        <v>17</v>
      </c>
      <c r="F14" s="452">
        <f t="shared" si="9"/>
        <v>17</v>
      </c>
      <c r="G14" s="452">
        <f t="shared" si="9"/>
        <v>0</v>
      </c>
      <c r="H14" s="452">
        <f t="shared" si="9"/>
        <v>0</v>
      </c>
      <c r="I14" s="452">
        <f t="shared" si="9"/>
        <v>0</v>
      </c>
      <c r="J14" s="453">
        <f t="shared" si="9"/>
        <v>0</v>
      </c>
    </row>
    <row r="15" spans="1:10" ht="19.5" customHeight="1" x14ac:dyDescent="0.2">
      <c r="A15" s="881"/>
      <c r="B15" s="134" t="s">
        <v>204</v>
      </c>
      <c r="C15" s="452">
        <f>+C58+C62+C70</f>
        <v>242</v>
      </c>
      <c r="D15" s="452">
        <f>+D58+D62+D70</f>
        <v>0</v>
      </c>
      <c r="E15" s="452">
        <f t="shared" ref="E15:J15" si="10">+E58+E62+E70</f>
        <v>265</v>
      </c>
      <c r="F15" s="452">
        <f t="shared" si="10"/>
        <v>265</v>
      </c>
      <c r="G15" s="452">
        <f t="shared" si="10"/>
        <v>33</v>
      </c>
      <c r="H15" s="452">
        <f t="shared" si="10"/>
        <v>20</v>
      </c>
      <c r="I15" s="452">
        <f t="shared" si="10"/>
        <v>0</v>
      </c>
      <c r="J15" s="453">
        <f t="shared" si="10"/>
        <v>0</v>
      </c>
    </row>
    <row r="16" spans="1:10" ht="19.5" customHeight="1" x14ac:dyDescent="0.2">
      <c r="A16" s="881"/>
      <c r="B16" s="134" t="s">
        <v>30</v>
      </c>
      <c r="C16" s="452">
        <f>+C75</f>
        <v>0</v>
      </c>
      <c r="D16" s="452">
        <f>+D75</f>
        <v>0</v>
      </c>
      <c r="E16" s="452">
        <f t="shared" ref="E16:J16" si="11">+E75</f>
        <v>9</v>
      </c>
      <c r="F16" s="452">
        <f t="shared" si="11"/>
        <v>9</v>
      </c>
      <c r="G16" s="452">
        <f t="shared" si="11"/>
        <v>0</v>
      </c>
      <c r="H16" s="452">
        <f t="shared" si="11"/>
        <v>0</v>
      </c>
      <c r="I16" s="452">
        <f t="shared" si="11"/>
        <v>0</v>
      </c>
      <c r="J16" s="453">
        <f t="shared" si="11"/>
        <v>0</v>
      </c>
    </row>
    <row r="17" spans="1:10" ht="19.5" customHeight="1" x14ac:dyDescent="0.2">
      <c r="A17" s="881"/>
      <c r="B17" s="134" t="s">
        <v>205</v>
      </c>
      <c r="C17" s="452">
        <f t="shared" ref="C17:J17" si="12">+C80+C89</f>
        <v>251</v>
      </c>
      <c r="D17" s="452">
        <f t="shared" ref="D17" si="13">+D80+D89</f>
        <v>1</v>
      </c>
      <c r="E17" s="452">
        <f>+E80+E89</f>
        <v>251</v>
      </c>
      <c r="F17" s="452">
        <f t="shared" si="12"/>
        <v>251</v>
      </c>
      <c r="G17" s="452">
        <f t="shared" si="12"/>
        <v>0</v>
      </c>
      <c r="H17" s="452">
        <f t="shared" si="12"/>
        <v>20</v>
      </c>
      <c r="I17" s="452">
        <f t="shared" si="12"/>
        <v>0</v>
      </c>
      <c r="J17" s="453">
        <f t="shared" si="12"/>
        <v>0</v>
      </c>
    </row>
    <row r="18" spans="1:10" ht="19.5" customHeight="1" thickBot="1" x14ac:dyDescent="0.25">
      <c r="A18" s="882"/>
      <c r="B18" s="135" t="s">
        <v>195</v>
      </c>
      <c r="C18" s="457">
        <f t="shared" ref="C18:J18" si="14">+C91</f>
        <v>10</v>
      </c>
      <c r="D18" s="457">
        <f t="shared" ref="D18" si="15">+D91</f>
        <v>0</v>
      </c>
      <c r="E18" s="457">
        <f t="shared" si="14"/>
        <v>20</v>
      </c>
      <c r="F18" s="457">
        <f t="shared" si="14"/>
        <v>20</v>
      </c>
      <c r="G18" s="457">
        <f t="shared" si="14"/>
        <v>0</v>
      </c>
      <c r="H18" s="457">
        <f t="shared" si="14"/>
        <v>0</v>
      </c>
      <c r="I18" s="457">
        <f t="shared" si="14"/>
        <v>20</v>
      </c>
      <c r="J18" s="458">
        <f t="shared" si="14"/>
        <v>0</v>
      </c>
    </row>
    <row r="19" spans="1:10" ht="19.5" customHeight="1" x14ac:dyDescent="0.2">
      <c r="A19" s="874" t="s">
        <v>144</v>
      </c>
      <c r="B19" s="83" t="s">
        <v>243</v>
      </c>
      <c r="C19" s="65"/>
      <c r="D19" s="65"/>
      <c r="E19" s="65">
        <v>3</v>
      </c>
      <c r="F19" s="65">
        <v>3</v>
      </c>
      <c r="G19" s="65"/>
      <c r="H19" s="65"/>
      <c r="I19" s="65"/>
      <c r="J19" s="100"/>
    </row>
    <row r="20" spans="1:10" ht="19.5" customHeight="1" thickBot="1" x14ac:dyDescent="0.25">
      <c r="A20" s="866"/>
      <c r="B20" s="198" t="s">
        <v>244</v>
      </c>
      <c r="C20" s="219"/>
      <c r="D20" s="219"/>
      <c r="E20" s="219"/>
      <c r="F20" s="219"/>
      <c r="G20" s="219"/>
      <c r="H20" s="219"/>
      <c r="I20" s="219"/>
      <c r="J20" s="220"/>
    </row>
    <row r="21" spans="1:10" ht="19.5" customHeight="1" thickTop="1" thickBot="1" x14ac:dyDescent="0.25">
      <c r="A21" s="859"/>
      <c r="B21" s="197" t="s">
        <v>105</v>
      </c>
      <c r="C21" s="165">
        <f>SUM(C19:C20)</f>
        <v>0</v>
      </c>
      <c r="D21" s="165">
        <f>SUM(D19:D20)</f>
        <v>0</v>
      </c>
      <c r="E21" s="165">
        <f t="shared" ref="E21:J21" si="16">SUM(E19:E20)</f>
        <v>3</v>
      </c>
      <c r="F21" s="165">
        <f t="shared" si="16"/>
        <v>3</v>
      </c>
      <c r="G21" s="165">
        <f t="shared" si="16"/>
        <v>0</v>
      </c>
      <c r="H21" s="165">
        <f t="shared" si="16"/>
        <v>0</v>
      </c>
      <c r="I21" s="165">
        <f t="shared" si="16"/>
        <v>0</v>
      </c>
      <c r="J21" s="166">
        <f t="shared" si="16"/>
        <v>0</v>
      </c>
    </row>
    <row r="22" spans="1:10" ht="19.5" customHeight="1" x14ac:dyDescent="0.2">
      <c r="A22" s="858" t="s">
        <v>145</v>
      </c>
      <c r="B22" s="71" t="s">
        <v>284</v>
      </c>
      <c r="C22" s="371">
        <v>0</v>
      </c>
      <c r="D22" s="371">
        <v>0</v>
      </c>
      <c r="E22" s="371">
        <v>46</v>
      </c>
      <c r="F22" s="371">
        <v>46</v>
      </c>
      <c r="G22" s="371">
        <v>0</v>
      </c>
      <c r="H22" s="371">
        <v>0</v>
      </c>
      <c r="I22" s="371">
        <v>0</v>
      </c>
      <c r="J22" s="372">
        <v>0</v>
      </c>
    </row>
    <row r="23" spans="1:10" ht="19.5" customHeight="1" x14ac:dyDescent="0.2">
      <c r="A23" s="872"/>
      <c r="B23" s="71" t="s">
        <v>285</v>
      </c>
      <c r="C23" s="373">
        <v>0</v>
      </c>
      <c r="D23" s="373">
        <v>0</v>
      </c>
      <c r="E23" s="373">
        <v>19</v>
      </c>
      <c r="F23" s="373">
        <v>19</v>
      </c>
      <c r="G23" s="373">
        <v>0</v>
      </c>
      <c r="H23" s="373">
        <v>0</v>
      </c>
      <c r="I23" s="373">
        <v>0</v>
      </c>
      <c r="J23" s="375">
        <v>0</v>
      </c>
    </row>
    <row r="24" spans="1:10" ht="19.5" customHeight="1" thickBot="1" x14ac:dyDescent="0.25">
      <c r="A24" s="872"/>
      <c r="B24" s="376" t="s">
        <v>286</v>
      </c>
      <c r="C24" s="377">
        <v>0</v>
      </c>
      <c r="D24" s="377">
        <v>0</v>
      </c>
      <c r="E24" s="377">
        <v>21</v>
      </c>
      <c r="F24" s="377">
        <v>21</v>
      </c>
      <c r="G24" s="377">
        <v>0</v>
      </c>
      <c r="H24" s="377">
        <v>0</v>
      </c>
      <c r="I24" s="377">
        <v>0</v>
      </c>
      <c r="J24" s="380">
        <v>0</v>
      </c>
    </row>
    <row r="25" spans="1:10" ht="19.5" customHeight="1" thickTop="1" thickBot="1" x14ac:dyDescent="0.25">
      <c r="A25" s="873"/>
      <c r="B25" s="197" t="s">
        <v>105</v>
      </c>
      <c r="C25" s="382">
        <f>SUM(C22:C24)</f>
        <v>0</v>
      </c>
      <c r="D25" s="382">
        <f>SUM(D22:D24)</f>
        <v>0</v>
      </c>
      <c r="E25" s="125">
        <f t="shared" ref="E25:J25" si="17">SUM(E22:E24)</f>
        <v>86</v>
      </c>
      <c r="F25" s="125">
        <f t="shared" si="17"/>
        <v>86</v>
      </c>
      <c r="G25" s="382">
        <f t="shared" si="17"/>
        <v>0</v>
      </c>
      <c r="H25" s="382">
        <f t="shared" si="17"/>
        <v>0</v>
      </c>
      <c r="I25" s="382">
        <f t="shared" si="17"/>
        <v>0</v>
      </c>
      <c r="J25" s="193">
        <f t="shared" si="17"/>
        <v>0</v>
      </c>
    </row>
    <row r="26" spans="1:10" ht="19.5" customHeight="1" x14ac:dyDescent="0.2">
      <c r="A26" s="992" t="s">
        <v>217</v>
      </c>
      <c r="B26" s="75" t="s">
        <v>293</v>
      </c>
      <c r="C26" s="65"/>
      <c r="D26" s="65"/>
      <c r="E26" s="65">
        <v>3</v>
      </c>
      <c r="F26" s="65">
        <v>3</v>
      </c>
      <c r="G26" s="65"/>
      <c r="H26" s="65"/>
      <c r="I26" s="65"/>
      <c r="J26" s="100"/>
    </row>
    <row r="27" spans="1:10" ht="19.5" customHeight="1" x14ac:dyDescent="0.2">
      <c r="A27" s="993"/>
      <c r="B27" s="75" t="s">
        <v>294</v>
      </c>
      <c r="C27" s="66"/>
      <c r="D27" s="66"/>
      <c r="E27" s="66">
        <v>1</v>
      </c>
      <c r="F27" s="66"/>
      <c r="G27" s="66">
        <v>1</v>
      </c>
      <c r="H27" s="66"/>
      <c r="I27" s="66"/>
      <c r="J27" s="42"/>
    </row>
    <row r="28" spans="1:10" ht="19.5" customHeight="1" thickBot="1" x14ac:dyDescent="0.25">
      <c r="A28" s="993"/>
      <c r="B28" s="229" t="s">
        <v>295</v>
      </c>
      <c r="C28" s="219"/>
      <c r="D28" s="219"/>
      <c r="E28" s="219">
        <v>5</v>
      </c>
      <c r="F28" s="219">
        <v>4</v>
      </c>
      <c r="G28" s="219"/>
      <c r="H28" s="219"/>
      <c r="I28" s="219">
        <v>1</v>
      </c>
      <c r="J28" s="223"/>
    </row>
    <row r="29" spans="1:10" ht="19.5" customHeight="1" thickTop="1" thickBot="1" x14ac:dyDescent="0.25">
      <c r="A29" s="994"/>
      <c r="B29" s="139" t="s">
        <v>218</v>
      </c>
      <c r="C29" s="165">
        <f>SUM(C26:C28)</f>
        <v>0</v>
      </c>
      <c r="D29" s="165">
        <f>SUM(D26:D28)</f>
        <v>0</v>
      </c>
      <c r="E29" s="165">
        <f t="shared" ref="E29:J29" si="18">SUM(E26:E28)</f>
        <v>9</v>
      </c>
      <c r="F29" s="165">
        <f t="shared" si="18"/>
        <v>7</v>
      </c>
      <c r="G29" s="165">
        <f t="shared" si="18"/>
        <v>1</v>
      </c>
      <c r="H29" s="165">
        <f t="shared" si="18"/>
        <v>0</v>
      </c>
      <c r="I29" s="165">
        <f t="shared" si="18"/>
        <v>1</v>
      </c>
      <c r="J29" s="166">
        <f t="shared" si="18"/>
        <v>0</v>
      </c>
    </row>
    <row r="30" spans="1:10" ht="19.5" customHeight="1" thickBot="1" x14ac:dyDescent="0.25">
      <c r="A30" s="992" t="s">
        <v>219</v>
      </c>
      <c r="B30" s="214" t="s">
        <v>296</v>
      </c>
      <c r="C30" s="228">
        <v>10</v>
      </c>
      <c r="D30" s="228">
        <v>0</v>
      </c>
      <c r="E30" s="228">
        <v>60</v>
      </c>
      <c r="F30" s="228">
        <v>50</v>
      </c>
      <c r="G30" s="228">
        <v>0</v>
      </c>
      <c r="H30" s="228">
        <v>0</v>
      </c>
      <c r="I30" s="228">
        <v>10</v>
      </c>
      <c r="J30" s="204">
        <v>0</v>
      </c>
    </row>
    <row r="31" spans="1:10" ht="19.5" customHeight="1" thickTop="1" thickBot="1" x14ac:dyDescent="0.25">
      <c r="A31" s="994"/>
      <c r="B31" s="139" t="s">
        <v>218</v>
      </c>
      <c r="C31" s="165">
        <f t="shared" ref="C31:J31" si="19">SUM(C30:C30)</f>
        <v>10</v>
      </c>
      <c r="D31" s="165">
        <f t="shared" si="19"/>
        <v>0</v>
      </c>
      <c r="E31" s="165">
        <f t="shared" si="19"/>
        <v>60</v>
      </c>
      <c r="F31" s="165">
        <f t="shared" si="19"/>
        <v>50</v>
      </c>
      <c r="G31" s="165">
        <f t="shared" si="19"/>
        <v>0</v>
      </c>
      <c r="H31" s="165">
        <f t="shared" si="19"/>
        <v>0</v>
      </c>
      <c r="I31" s="165">
        <f t="shared" si="19"/>
        <v>10</v>
      </c>
      <c r="J31" s="166">
        <f t="shared" si="19"/>
        <v>0</v>
      </c>
    </row>
    <row r="32" spans="1:10" ht="19.5" customHeight="1" x14ac:dyDescent="0.2">
      <c r="A32" s="992" t="s">
        <v>220</v>
      </c>
      <c r="B32" s="71" t="s">
        <v>120</v>
      </c>
      <c r="C32" s="65">
        <v>0</v>
      </c>
      <c r="D32" s="65">
        <v>0</v>
      </c>
      <c r="E32" s="65">
        <v>4</v>
      </c>
      <c r="F32" s="65">
        <v>4</v>
      </c>
      <c r="G32" s="65">
        <v>0</v>
      </c>
      <c r="H32" s="65">
        <v>0</v>
      </c>
      <c r="I32" s="65">
        <v>0</v>
      </c>
      <c r="J32" s="100">
        <v>0</v>
      </c>
    </row>
    <row r="33" spans="1:10" ht="19.5" customHeight="1" x14ac:dyDescent="0.2">
      <c r="A33" s="993"/>
      <c r="B33" s="71" t="s">
        <v>209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42">
        <v>0</v>
      </c>
    </row>
    <row r="34" spans="1:10" ht="19.5" customHeight="1" thickBot="1" x14ac:dyDescent="0.25">
      <c r="A34" s="993"/>
      <c r="B34" s="227" t="s">
        <v>121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  <c r="H34" s="219">
        <v>0</v>
      </c>
      <c r="I34" s="219">
        <v>0</v>
      </c>
      <c r="J34" s="220">
        <v>0</v>
      </c>
    </row>
    <row r="35" spans="1:10" ht="19.5" customHeight="1" thickTop="1" thickBot="1" x14ac:dyDescent="0.25">
      <c r="A35" s="994"/>
      <c r="B35" s="139" t="s">
        <v>218</v>
      </c>
      <c r="C35" s="165">
        <f>SUM(C32:C34)</f>
        <v>0</v>
      </c>
      <c r="D35" s="165">
        <f>SUM(D32:D34)</f>
        <v>0</v>
      </c>
      <c r="E35" s="165">
        <f t="shared" ref="E35:J35" si="20">SUM(E32:E34)</f>
        <v>4</v>
      </c>
      <c r="F35" s="165">
        <f t="shared" si="20"/>
        <v>4</v>
      </c>
      <c r="G35" s="165">
        <f t="shared" si="20"/>
        <v>0</v>
      </c>
      <c r="H35" s="165">
        <f t="shared" si="20"/>
        <v>0</v>
      </c>
      <c r="I35" s="165">
        <f t="shared" si="20"/>
        <v>0</v>
      </c>
      <c r="J35" s="166">
        <f t="shared" si="20"/>
        <v>0</v>
      </c>
    </row>
    <row r="36" spans="1:10" ht="19.5" customHeight="1" x14ac:dyDescent="0.2">
      <c r="A36" s="992" t="s">
        <v>221</v>
      </c>
      <c r="B36" s="75" t="s">
        <v>222</v>
      </c>
      <c r="C36" s="65"/>
      <c r="D36" s="65"/>
      <c r="E36" s="65">
        <v>26</v>
      </c>
      <c r="F36" s="65">
        <v>4</v>
      </c>
      <c r="G36" s="65"/>
      <c r="H36" s="65"/>
      <c r="I36" s="65">
        <v>22</v>
      </c>
      <c r="J36" s="100"/>
    </row>
    <row r="37" spans="1:10" ht="19.5" customHeight="1" x14ac:dyDescent="0.2">
      <c r="A37" s="993"/>
      <c r="B37" s="75" t="s">
        <v>223</v>
      </c>
      <c r="C37" s="66"/>
      <c r="D37" s="66"/>
      <c r="E37" s="66">
        <v>2</v>
      </c>
      <c r="F37" s="66">
        <v>2</v>
      </c>
      <c r="G37" s="66"/>
      <c r="H37" s="66"/>
      <c r="I37" s="66"/>
      <c r="J37" s="42"/>
    </row>
    <row r="38" spans="1:10" ht="19.5" customHeight="1" x14ac:dyDescent="0.2">
      <c r="A38" s="993"/>
      <c r="B38" s="391" t="s">
        <v>224</v>
      </c>
      <c r="C38" s="66"/>
      <c r="D38" s="66"/>
      <c r="E38" s="66"/>
      <c r="F38" s="66"/>
      <c r="G38" s="66"/>
      <c r="H38" s="66"/>
      <c r="I38" s="66"/>
      <c r="J38" s="42"/>
    </row>
    <row r="39" spans="1:10" ht="19.5" customHeight="1" x14ac:dyDescent="0.2">
      <c r="A39" s="993"/>
      <c r="B39" s="136" t="s">
        <v>225</v>
      </c>
      <c r="C39" s="137"/>
      <c r="D39" s="137"/>
      <c r="E39" s="137">
        <v>2</v>
      </c>
      <c r="F39" s="137">
        <v>2</v>
      </c>
      <c r="G39" s="137"/>
      <c r="H39" s="137"/>
      <c r="I39" s="137"/>
      <c r="J39" s="138"/>
    </row>
    <row r="40" spans="1:10" ht="19.5" customHeight="1" x14ac:dyDescent="0.2">
      <c r="A40" s="993"/>
      <c r="B40" s="75" t="s">
        <v>226</v>
      </c>
      <c r="C40" s="66"/>
      <c r="D40" s="66"/>
      <c r="E40" s="66"/>
      <c r="F40" s="66"/>
      <c r="G40" s="66"/>
      <c r="H40" s="66"/>
      <c r="I40" s="66"/>
      <c r="J40" s="42"/>
    </row>
    <row r="41" spans="1:10" ht="19.5" customHeight="1" x14ac:dyDescent="0.2">
      <c r="A41" s="993"/>
      <c r="B41" s="136" t="s">
        <v>227</v>
      </c>
      <c r="C41" s="66"/>
      <c r="D41" s="66"/>
      <c r="E41" s="66"/>
      <c r="F41" s="66"/>
      <c r="G41" s="66"/>
      <c r="H41" s="66"/>
      <c r="I41" s="66"/>
      <c r="J41" s="42"/>
    </row>
    <row r="42" spans="1:10" ht="19.5" customHeight="1" x14ac:dyDescent="0.2">
      <c r="A42" s="993"/>
      <c r="B42" s="136" t="s">
        <v>228</v>
      </c>
      <c r="C42" s="137"/>
      <c r="D42" s="137"/>
      <c r="E42" s="137"/>
      <c r="F42" s="137"/>
      <c r="G42" s="137"/>
      <c r="H42" s="137"/>
      <c r="I42" s="137"/>
      <c r="J42" s="138"/>
    </row>
    <row r="43" spans="1:10" ht="19.5" customHeight="1" thickBot="1" x14ac:dyDescent="0.25">
      <c r="A43" s="993"/>
      <c r="B43" s="226" t="s">
        <v>229</v>
      </c>
      <c r="C43" s="219"/>
      <c r="D43" s="219"/>
      <c r="E43" s="219">
        <v>1</v>
      </c>
      <c r="F43" s="219">
        <v>1</v>
      </c>
      <c r="G43" s="219"/>
      <c r="H43" s="219"/>
      <c r="I43" s="219"/>
      <c r="J43" s="220"/>
    </row>
    <row r="44" spans="1:10" ht="19.5" customHeight="1" thickTop="1" thickBot="1" x14ac:dyDescent="0.25">
      <c r="A44" s="994"/>
      <c r="B44" s="139" t="s">
        <v>218</v>
      </c>
      <c r="C44" s="165">
        <f>SUM(C36:C43)</f>
        <v>0</v>
      </c>
      <c r="D44" s="165">
        <f>SUM(D36:D43)</f>
        <v>0</v>
      </c>
      <c r="E44" s="165">
        <f t="shared" ref="E44:J44" si="21">SUM(E36:E43)</f>
        <v>31</v>
      </c>
      <c r="F44" s="165">
        <f t="shared" si="21"/>
        <v>9</v>
      </c>
      <c r="G44" s="165">
        <f t="shared" si="21"/>
        <v>0</v>
      </c>
      <c r="H44" s="165">
        <f t="shared" si="21"/>
        <v>0</v>
      </c>
      <c r="I44" s="165">
        <f t="shared" si="21"/>
        <v>22</v>
      </c>
      <c r="J44" s="166">
        <f t="shared" si="21"/>
        <v>0</v>
      </c>
    </row>
    <row r="45" spans="1:10" ht="19.5" customHeight="1" x14ac:dyDescent="0.2">
      <c r="A45" s="1012" t="s">
        <v>230</v>
      </c>
      <c r="B45" s="83" t="s">
        <v>161</v>
      </c>
      <c r="C45" s="65">
        <v>10</v>
      </c>
      <c r="D45" s="65"/>
      <c r="E45" s="65">
        <v>10</v>
      </c>
      <c r="F45" s="65">
        <v>10</v>
      </c>
      <c r="G45" s="65"/>
      <c r="H45" s="65"/>
      <c r="I45" s="65"/>
      <c r="J45" s="100"/>
    </row>
    <row r="46" spans="1:10" ht="19.5" customHeight="1" x14ac:dyDescent="0.2">
      <c r="A46" s="1013"/>
      <c r="B46" s="70" t="s">
        <v>162</v>
      </c>
      <c r="C46" s="65"/>
      <c r="D46" s="65"/>
      <c r="E46" s="65">
        <v>6</v>
      </c>
      <c r="F46" s="65">
        <v>6</v>
      </c>
      <c r="G46" s="65"/>
      <c r="H46" s="65"/>
      <c r="I46" s="65"/>
      <c r="J46" s="100"/>
    </row>
    <row r="47" spans="1:10" ht="19.5" customHeight="1" x14ac:dyDescent="0.2">
      <c r="A47" s="1013"/>
      <c r="B47" s="70" t="s">
        <v>163</v>
      </c>
      <c r="C47" s="65"/>
      <c r="D47" s="65"/>
      <c r="E47" s="65"/>
      <c r="F47" s="65"/>
      <c r="G47" s="65"/>
      <c r="H47" s="65"/>
      <c r="I47" s="65"/>
      <c r="J47" s="100"/>
    </row>
    <row r="48" spans="1:10" ht="19.5" customHeight="1" x14ac:dyDescent="0.2">
      <c r="A48" s="1013"/>
      <c r="B48" s="70" t="s">
        <v>164</v>
      </c>
      <c r="C48" s="65"/>
      <c r="D48" s="65"/>
      <c r="E48" s="65"/>
      <c r="F48" s="65"/>
      <c r="G48" s="65"/>
      <c r="H48" s="65"/>
      <c r="I48" s="65"/>
      <c r="J48" s="100"/>
    </row>
    <row r="49" spans="1:10" ht="19.5" customHeight="1" x14ac:dyDescent="0.2">
      <c r="A49" s="1013"/>
      <c r="B49" s="70" t="s">
        <v>165</v>
      </c>
      <c r="C49" s="65">
        <v>15</v>
      </c>
      <c r="D49" s="65"/>
      <c r="E49" s="65">
        <v>1</v>
      </c>
      <c r="F49" s="65">
        <v>1</v>
      </c>
      <c r="G49" s="65"/>
      <c r="H49" s="65"/>
      <c r="I49" s="65"/>
      <c r="J49" s="100"/>
    </row>
    <row r="50" spans="1:10" ht="19.5" customHeight="1" x14ac:dyDescent="0.2">
      <c r="A50" s="1013"/>
      <c r="B50" s="70" t="s">
        <v>166</v>
      </c>
      <c r="C50" s="65"/>
      <c r="D50" s="65"/>
      <c r="E50" s="65"/>
      <c r="F50" s="65"/>
      <c r="G50" s="65"/>
      <c r="H50" s="65"/>
      <c r="I50" s="65"/>
      <c r="J50" s="100"/>
    </row>
    <row r="51" spans="1:10" ht="19.5" customHeight="1" x14ac:dyDescent="0.2">
      <c r="A51" s="1013"/>
      <c r="B51" s="387" t="s">
        <v>167</v>
      </c>
      <c r="C51" s="65"/>
      <c r="D51" s="65"/>
      <c r="E51" s="65"/>
      <c r="F51" s="65"/>
      <c r="G51" s="65"/>
      <c r="H51" s="65"/>
      <c r="I51" s="65"/>
      <c r="J51" s="100"/>
    </row>
    <row r="52" spans="1:10" ht="19.5" customHeight="1" x14ac:dyDescent="0.2">
      <c r="A52" s="1013"/>
      <c r="B52" s="70" t="s">
        <v>168</v>
      </c>
      <c r="C52" s="66"/>
      <c r="D52" s="66"/>
      <c r="E52" s="66"/>
      <c r="F52" s="66"/>
      <c r="G52" s="66"/>
      <c r="H52" s="66"/>
      <c r="I52" s="66"/>
      <c r="J52" s="42"/>
    </row>
    <row r="53" spans="1:10" ht="19.5" customHeight="1" thickBot="1" x14ac:dyDescent="0.25">
      <c r="A53" s="1013"/>
      <c r="B53" s="198" t="s">
        <v>169</v>
      </c>
      <c r="C53" s="219"/>
      <c r="D53" s="219"/>
      <c r="E53" s="219"/>
      <c r="F53" s="219"/>
      <c r="G53" s="219"/>
      <c r="H53" s="219"/>
      <c r="I53" s="219"/>
      <c r="J53" s="220"/>
    </row>
    <row r="54" spans="1:10" ht="19.5" customHeight="1" thickTop="1" thickBot="1" x14ac:dyDescent="0.25">
      <c r="A54" s="1014"/>
      <c r="B54" s="139" t="s">
        <v>218</v>
      </c>
      <c r="C54" s="165">
        <f>SUM(C45:C53)</f>
        <v>25</v>
      </c>
      <c r="D54" s="165">
        <f>SUM(D45:D53)</f>
        <v>0</v>
      </c>
      <c r="E54" s="165">
        <f t="shared" ref="E54:J54" si="22">SUM(E45:E53)</f>
        <v>17</v>
      </c>
      <c r="F54" s="165">
        <f t="shared" si="22"/>
        <v>17</v>
      </c>
      <c r="G54" s="165">
        <f t="shared" si="22"/>
        <v>0</v>
      </c>
      <c r="H54" s="165">
        <f t="shared" si="22"/>
        <v>0</v>
      </c>
      <c r="I54" s="165">
        <f t="shared" si="22"/>
        <v>0</v>
      </c>
      <c r="J54" s="166">
        <f t="shared" si="22"/>
        <v>0</v>
      </c>
    </row>
    <row r="55" spans="1:10" ht="19.5" customHeight="1" x14ac:dyDescent="0.2">
      <c r="A55" s="858" t="s">
        <v>170</v>
      </c>
      <c r="B55" s="83" t="s">
        <v>171</v>
      </c>
      <c r="C55" s="123">
        <v>175</v>
      </c>
      <c r="D55" s="123"/>
      <c r="E55" s="65">
        <v>175</v>
      </c>
      <c r="F55" s="65">
        <v>175</v>
      </c>
      <c r="G55" s="65"/>
      <c r="H55" s="65">
        <v>15</v>
      </c>
      <c r="I55" s="65"/>
      <c r="J55" s="100"/>
    </row>
    <row r="56" spans="1:10" ht="19.5" customHeight="1" x14ac:dyDescent="0.2">
      <c r="A56" s="866"/>
      <c r="B56" s="70" t="s">
        <v>172</v>
      </c>
      <c r="C56" s="124"/>
      <c r="D56" s="124"/>
      <c r="E56" s="66"/>
      <c r="F56" s="66"/>
      <c r="G56" s="66"/>
      <c r="H56" s="66"/>
      <c r="I56" s="66"/>
      <c r="J56" s="42"/>
    </row>
    <row r="57" spans="1:10" ht="19.5" customHeight="1" thickBot="1" x14ac:dyDescent="0.25">
      <c r="A57" s="866"/>
      <c r="B57" s="198" t="s">
        <v>173</v>
      </c>
      <c r="C57" s="199">
        <v>37</v>
      </c>
      <c r="D57" s="199"/>
      <c r="E57" s="219">
        <v>37</v>
      </c>
      <c r="F57" s="219">
        <v>37</v>
      </c>
      <c r="G57" s="219">
        <v>5</v>
      </c>
      <c r="H57" s="219"/>
      <c r="I57" s="219"/>
      <c r="J57" s="220"/>
    </row>
    <row r="58" spans="1:10" ht="19.5" customHeight="1" thickTop="1" thickBot="1" x14ac:dyDescent="0.25">
      <c r="A58" s="859"/>
      <c r="B58" s="197" t="s">
        <v>105</v>
      </c>
      <c r="C58" s="125">
        <f t="shared" ref="C58:J58" si="23">SUM(C55:C57)</f>
        <v>212</v>
      </c>
      <c r="D58" s="125">
        <f t="shared" si="23"/>
        <v>0</v>
      </c>
      <c r="E58" s="125">
        <f t="shared" si="23"/>
        <v>212</v>
      </c>
      <c r="F58" s="125">
        <f t="shared" si="23"/>
        <v>212</v>
      </c>
      <c r="G58" s="165">
        <f t="shared" si="23"/>
        <v>5</v>
      </c>
      <c r="H58" s="125">
        <f t="shared" si="23"/>
        <v>15</v>
      </c>
      <c r="I58" s="125">
        <f t="shared" si="23"/>
        <v>0</v>
      </c>
      <c r="J58" s="192">
        <f t="shared" si="23"/>
        <v>0</v>
      </c>
    </row>
    <row r="59" spans="1:10" ht="19.5" customHeight="1" x14ac:dyDescent="0.2">
      <c r="A59" s="858" t="s">
        <v>231</v>
      </c>
      <c r="B59" s="83" t="s">
        <v>174</v>
      </c>
      <c r="C59" s="185"/>
      <c r="D59" s="185"/>
      <c r="E59" s="185">
        <v>23</v>
      </c>
      <c r="F59" s="185">
        <v>23</v>
      </c>
      <c r="G59" s="185">
        <v>5</v>
      </c>
      <c r="H59" s="185">
        <v>5</v>
      </c>
      <c r="I59" s="185"/>
      <c r="J59" s="186"/>
    </row>
    <row r="60" spans="1:10" ht="19.5" customHeight="1" x14ac:dyDescent="0.2">
      <c r="A60" s="866"/>
      <c r="B60" s="70" t="s">
        <v>175</v>
      </c>
      <c r="C60" s="66"/>
      <c r="D60" s="66"/>
      <c r="E60" s="66"/>
      <c r="F60" s="66"/>
      <c r="G60" s="66"/>
      <c r="H60" s="66"/>
      <c r="I60" s="66"/>
      <c r="J60" s="42"/>
    </row>
    <row r="61" spans="1:10" ht="19.5" customHeight="1" thickBot="1" x14ac:dyDescent="0.25">
      <c r="A61" s="866"/>
      <c r="B61" s="198" t="s">
        <v>176</v>
      </c>
      <c r="C61" s="219"/>
      <c r="D61" s="219"/>
      <c r="E61" s="219"/>
      <c r="F61" s="219"/>
      <c r="G61" s="219"/>
      <c r="H61" s="219"/>
      <c r="I61" s="219"/>
      <c r="J61" s="220"/>
    </row>
    <row r="62" spans="1:10" ht="19.5" customHeight="1" thickTop="1" thickBot="1" x14ac:dyDescent="0.25">
      <c r="A62" s="859"/>
      <c r="B62" s="197" t="s">
        <v>105</v>
      </c>
      <c r="C62" s="165">
        <f>SUM(C59:C61)</f>
        <v>0</v>
      </c>
      <c r="D62" s="165">
        <f>SUM(D59:D61)</f>
        <v>0</v>
      </c>
      <c r="E62" s="165">
        <f t="shared" ref="E62:J62" si="24">SUM(E59:E61)</f>
        <v>23</v>
      </c>
      <c r="F62" s="165">
        <f t="shared" si="24"/>
        <v>23</v>
      </c>
      <c r="G62" s="165">
        <f t="shared" si="24"/>
        <v>5</v>
      </c>
      <c r="H62" s="165">
        <f t="shared" si="24"/>
        <v>5</v>
      </c>
      <c r="I62" s="165">
        <f t="shared" si="24"/>
        <v>0</v>
      </c>
      <c r="J62" s="166">
        <f t="shared" si="24"/>
        <v>0</v>
      </c>
    </row>
    <row r="63" spans="1:10" ht="19.5" customHeight="1" x14ac:dyDescent="0.2">
      <c r="A63" s="1015" t="s">
        <v>232</v>
      </c>
      <c r="B63" s="187" t="s">
        <v>259</v>
      </c>
      <c r="C63" s="65"/>
      <c r="D63" s="65"/>
      <c r="E63" s="65"/>
      <c r="F63" s="65"/>
      <c r="G63" s="65"/>
      <c r="H63" s="65"/>
      <c r="I63" s="65"/>
      <c r="J63" s="100"/>
    </row>
    <row r="64" spans="1:10" ht="19.5" customHeight="1" x14ac:dyDescent="0.2">
      <c r="A64" s="1016"/>
      <c r="B64" s="72" t="s">
        <v>260</v>
      </c>
      <c r="C64" s="65"/>
      <c r="D64" s="65"/>
      <c r="E64" s="65"/>
      <c r="F64" s="65"/>
      <c r="G64" s="65"/>
      <c r="H64" s="65"/>
      <c r="I64" s="65"/>
      <c r="J64" s="100"/>
    </row>
    <row r="65" spans="1:10" ht="19.5" customHeight="1" x14ac:dyDescent="0.2">
      <c r="A65" s="1016"/>
      <c r="B65" s="73" t="s">
        <v>261</v>
      </c>
      <c r="C65" s="66"/>
      <c r="D65" s="66"/>
      <c r="E65" s="65"/>
      <c r="F65" s="65"/>
      <c r="G65" s="65"/>
      <c r="H65" s="65"/>
      <c r="I65" s="65"/>
      <c r="J65" s="100"/>
    </row>
    <row r="66" spans="1:10" ht="19.5" customHeight="1" x14ac:dyDescent="0.2">
      <c r="A66" s="1016"/>
      <c r="B66" s="74" t="s">
        <v>262</v>
      </c>
      <c r="C66" s="66"/>
      <c r="D66" s="66"/>
      <c r="E66" s="65"/>
      <c r="F66" s="65"/>
      <c r="G66" s="66"/>
      <c r="H66" s="66"/>
      <c r="I66" s="66"/>
      <c r="J66" s="42"/>
    </row>
    <row r="67" spans="1:10" ht="19.5" customHeight="1" x14ac:dyDescent="0.2">
      <c r="A67" s="891"/>
      <c r="B67" s="74" t="s">
        <v>263</v>
      </c>
      <c r="C67" s="66"/>
      <c r="D67" s="66"/>
      <c r="E67" s="66"/>
      <c r="F67" s="66"/>
      <c r="G67" s="66"/>
      <c r="H67" s="66"/>
      <c r="I67" s="66"/>
      <c r="J67" s="42"/>
    </row>
    <row r="68" spans="1:10" ht="19.5" customHeight="1" x14ac:dyDescent="0.2">
      <c r="A68" s="891"/>
      <c r="B68" s="74" t="s">
        <v>264</v>
      </c>
      <c r="C68" s="66"/>
      <c r="D68" s="66"/>
      <c r="E68" s="66"/>
      <c r="F68" s="66"/>
      <c r="G68" s="66"/>
      <c r="H68" s="66"/>
      <c r="I68" s="66"/>
      <c r="J68" s="42"/>
    </row>
    <row r="69" spans="1:10" ht="19.5" customHeight="1" thickBot="1" x14ac:dyDescent="0.25">
      <c r="A69" s="891"/>
      <c r="B69" s="222" t="s">
        <v>267</v>
      </c>
      <c r="C69" s="219">
        <v>30</v>
      </c>
      <c r="D69" s="219"/>
      <c r="E69" s="219">
        <v>30</v>
      </c>
      <c r="F69" s="219">
        <v>30</v>
      </c>
      <c r="G69" s="219">
        <v>23</v>
      </c>
      <c r="H69" s="219"/>
      <c r="I69" s="219"/>
      <c r="J69" s="223"/>
    </row>
    <row r="70" spans="1:10" ht="19.5" customHeight="1" thickTop="1" thickBot="1" x14ac:dyDescent="0.25">
      <c r="A70" s="1017"/>
      <c r="B70" s="209" t="s">
        <v>105</v>
      </c>
      <c r="C70" s="169">
        <f t="shared" ref="C70:J70" si="25">SUM(C63:C69)</f>
        <v>30</v>
      </c>
      <c r="D70" s="169">
        <f t="shared" ref="D70" si="26">SUM(D63:D69)</f>
        <v>0</v>
      </c>
      <c r="E70" s="169">
        <f t="shared" si="25"/>
        <v>30</v>
      </c>
      <c r="F70" s="169">
        <f t="shared" si="25"/>
        <v>30</v>
      </c>
      <c r="G70" s="169">
        <f t="shared" si="25"/>
        <v>23</v>
      </c>
      <c r="H70" s="169">
        <f t="shared" si="25"/>
        <v>0</v>
      </c>
      <c r="I70" s="169">
        <f t="shared" si="25"/>
        <v>0</v>
      </c>
      <c r="J70" s="170">
        <f t="shared" si="25"/>
        <v>0</v>
      </c>
    </row>
    <row r="71" spans="1:10" ht="19.5" customHeight="1" x14ac:dyDescent="0.2">
      <c r="A71" s="858" t="s">
        <v>179</v>
      </c>
      <c r="B71" s="75" t="s">
        <v>299</v>
      </c>
      <c r="C71" s="66"/>
      <c r="D71" s="66"/>
      <c r="E71" s="66">
        <v>5</v>
      </c>
      <c r="F71" s="66">
        <v>5</v>
      </c>
      <c r="G71" s="65"/>
      <c r="H71" s="65"/>
      <c r="I71" s="65"/>
      <c r="J71" s="100"/>
    </row>
    <row r="72" spans="1:10" ht="19.5" customHeight="1" x14ac:dyDescent="0.2">
      <c r="A72" s="866"/>
      <c r="B72" s="70" t="s">
        <v>300</v>
      </c>
      <c r="C72" s="66"/>
      <c r="D72" s="66"/>
      <c r="E72" s="66"/>
      <c r="F72" s="66"/>
      <c r="G72" s="66"/>
      <c r="H72" s="66"/>
      <c r="I72" s="66"/>
      <c r="J72" s="42"/>
    </row>
    <row r="73" spans="1:10" ht="19.5" customHeight="1" x14ac:dyDescent="0.2">
      <c r="A73" s="866"/>
      <c r="B73" s="70" t="s">
        <v>301</v>
      </c>
      <c r="C73" s="66"/>
      <c r="D73" s="66"/>
      <c r="E73" s="66"/>
      <c r="F73" s="66"/>
      <c r="G73" s="66"/>
      <c r="H73" s="66"/>
      <c r="I73" s="66"/>
      <c r="J73" s="42"/>
    </row>
    <row r="74" spans="1:10" ht="19.5" customHeight="1" thickBot="1" x14ac:dyDescent="0.25">
      <c r="A74" s="866"/>
      <c r="B74" s="224" t="s">
        <v>302</v>
      </c>
      <c r="C74" s="225"/>
      <c r="D74" s="225"/>
      <c r="E74" s="225">
        <v>4</v>
      </c>
      <c r="F74" s="225">
        <v>4</v>
      </c>
      <c r="G74" s="219"/>
      <c r="H74" s="219"/>
      <c r="I74" s="219"/>
      <c r="J74" s="220"/>
    </row>
    <row r="75" spans="1:10" ht="19.5" customHeight="1" thickTop="1" thickBot="1" x14ac:dyDescent="0.25">
      <c r="A75" s="859"/>
      <c r="B75" s="197" t="s">
        <v>105</v>
      </c>
      <c r="C75" s="165"/>
      <c r="D75" s="165"/>
      <c r="E75" s="165">
        <f t="shared" ref="E75:F75" si="27">SUM(E71:E74)</f>
        <v>9</v>
      </c>
      <c r="F75" s="165">
        <f t="shared" si="27"/>
        <v>9</v>
      </c>
      <c r="G75" s="165"/>
      <c r="H75" s="165"/>
      <c r="I75" s="165"/>
      <c r="J75" s="166"/>
    </row>
    <row r="76" spans="1:10" ht="19.5" customHeight="1" x14ac:dyDescent="0.2">
      <c r="A76" s="858" t="s">
        <v>183</v>
      </c>
      <c r="B76" s="75" t="s">
        <v>271</v>
      </c>
      <c r="C76" s="65">
        <v>130</v>
      </c>
      <c r="D76" s="65"/>
      <c r="E76" s="65">
        <v>130</v>
      </c>
      <c r="F76" s="65">
        <v>130</v>
      </c>
      <c r="G76" s="65"/>
      <c r="H76" s="65"/>
      <c r="I76" s="65"/>
      <c r="J76" s="100"/>
    </row>
    <row r="77" spans="1:10" ht="19.5" customHeight="1" x14ac:dyDescent="0.2">
      <c r="A77" s="874"/>
      <c r="B77" s="75" t="s">
        <v>272</v>
      </c>
      <c r="C77" s="66">
        <v>83</v>
      </c>
      <c r="D77" s="66">
        <v>1</v>
      </c>
      <c r="E77" s="66">
        <v>83</v>
      </c>
      <c r="F77" s="66">
        <v>83</v>
      </c>
      <c r="G77" s="66"/>
      <c r="H77" s="66">
        <v>20</v>
      </c>
      <c r="I77" s="66"/>
      <c r="J77" s="42"/>
    </row>
    <row r="78" spans="1:10" ht="19.5" customHeight="1" x14ac:dyDescent="0.2">
      <c r="A78" s="866"/>
      <c r="B78" s="75" t="s">
        <v>273</v>
      </c>
      <c r="C78" s="66">
        <v>38</v>
      </c>
      <c r="D78" s="66"/>
      <c r="E78" s="66">
        <v>38</v>
      </c>
      <c r="F78" s="66">
        <v>38</v>
      </c>
      <c r="G78" s="66"/>
      <c r="H78" s="66"/>
      <c r="I78" s="66"/>
      <c r="J78" s="42"/>
    </row>
    <row r="79" spans="1:10" ht="19.5" customHeight="1" thickBot="1" x14ac:dyDescent="0.25">
      <c r="A79" s="866"/>
      <c r="B79" s="222" t="s">
        <v>274</v>
      </c>
      <c r="C79" s="219">
        <v>0</v>
      </c>
      <c r="D79" s="219"/>
      <c r="E79" s="219"/>
      <c r="F79" s="219"/>
      <c r="G79" s="219"/>
      <c r="H79" s="219"/>
      <c r="I79" s="219"/>
      <c r="J79" s="223"/>
    </row>
    <row r="80" spans="1:10" ht="19.5" customHeight="1" thickTop="1" thickBot="1" x14ac:dyDescent="0.25">
      <c r="A80" s="866"/>
      <c r="B80" s="197" t="s">
        <v>105</v>
      </c>
      <c r="C80" s="221">
        <f t="shared" ref="C80:J80" si="28">SUM(C76:C79)</f>
        <v>251</v>
      </c>
      <c r="D80" s="221">
        <f t="shared" ref="D80" si="29">SUM(D76:D79)</f>
        <v>1</v>
      </c>
      <c r="E80" s="165">
        <f t="shared" si="28"/>
        <v>251</v>
      </c>
      <c r="F80" s="165">
        <f t="shared" si="28"/>
        <v>251</v>
      </c>
      <c r="G80" s="165">
        <f t="shared" si="28"/>
        <v>0</v>
      </c>
      <c r="H80" s="165">
        <f t="shared" si="28"/>
        <v>20</v>
      </c>
      <c r="I80" s="165">
        <f t="shared" si="28"/>
        <v>0</v>
      </c>
      <c r="J80" s="166">
        <f t="shared" si="28"/>
        <v>0</v>
      </c>
    </row>
    <row r="81" spans="1:10" ht="19.5" customHeight="1" x14ac:dyDescent="0.2">
      <c r="A81" s="1003" t="s">
        <v>233</v>
      </c>
      <c r="B81" s="140" t="s">
        <v>234</v>
      </c>
      <c r="C81" s="167"/>
      <c r="D81" s="167"/>
      <c r="E81" s="65"/>
      <c r="F81" s="65"/>
      <c r="G81" s="65"/>
      <c r="H81" s="65"/>
      <c r="I81" s="65"/>
      <c r="J81" s="100"/>
    </row>
    <row r="82" spans="1:10" ht="19.5" customHeight="1" x14ac:dyDescent="0.2">
      <c r="A82" s="1004"/>
      <c r="B82" s="141" t="s">
        <v>235</v>
      </c>
      <c r="C82" s="67"/>
      <c r="D82" s="67"/>
      <c r="E82" s="168"/>
      <c r="F82" s="65"/>
      <c r="G82" s="65"/>
      <c r="H82" s="65"/>
      <c r="I82" s="65"/>
      <c r="J82" s="100"/>
    </row>
    <row r="83" spans="1:10" ht="19.5" customHeight="1" x14ac:dyDescent="0.2">
      <c r="A83" s="1004"/>
      <c r="B83" s="141" t="s">
        <v>236</v>
      </c>
      <c r="C83" s="67"/>
      <c r="D83" s="67"/>
      <c r="E83" s="168"/>
      <c r="F83" s="65"/>
      <c r="G83" s="65"/>
      <c r="H83" s="65"/>
      <c r="I83" s="65"/>
      <c r="J83" s="100"/>
    </row>
    <row r="84" spans="1:10" ht="19.5" customHeight="1" x14ac:dyDescent="0.2">
      <c r="A84" s="1004"/>
      <c r="B84" s="69" t="s">
        <v>237</v>
      </c>
      <c r="C84" s="67"/>
      <c r="D84" s="67"/>
      <c r="E84" s="168"/>
      <c r="F84" s="65"/>
      <c r="G84" s="65"/>
      <c r="H84" s="65"/>
      <c r="I84" s="65"/>
      <c r="J84" s="100"/>
    </row>
    <row r="85" spans="1:10" ht="19.5" customHeight="1" x14ac:dyDescent="0.2">
      <c r="A85" s="1004"/>
      <c r="B85" s="69" t="s">
        <v>238</v>
      </c>
      <c r="C85" s="67"/>
      <c r="D85" s="67"/>
      <c r="E85" s="168"/>
      <c r="F85" s="65"/>
      <c r="G85" s="65"/>
      <c r="H85" s="65"/>
      <c r="I85" s="65"/>
      <c r="J85" s="100"/>
    </row>
    <row r="86" spans="1:10" ht="19.5" customHeight="1" x14ac:dyDescent="0.2">
      <c r="A86" s="1004"/>
      <c r="B86" s="141" t="s">
        <v>239</v>
      </c>
      <c r="C86" s="67"/>
      <c r="D86" s="67"/>
      <c r="E86" s="168"/>
      <c r="F86" s="65"/>
      <c r="G86" s="65"/>
      <c r="H86" s="65"/>
      <c r="I86" s="65"/>
      <c r="J86" s="100"/>
    </row>
    <row r="87" spans="1:10" ht="19.5" customHeight="1" x14ac:dyDescent="0.2">
      <c r="A87" s="1005"/>
      <c r="B87" s="141" t="s">
        <v>240</v>
      </c>
      <c r="C87" s="65"/>
      <c r="D87" s="65"/>
      <c r="E87" s="66"/>
      <c r="F87" s="66"/>
      <c r="G87" s="66"/>
      <c r="H87" s="66"/>
      <c r="I87" s="66"/>
      <c r="J87" s="42"/>
    </row>
    <row r="88" spans="1:10" ht="19.5" customHeight="1" thickBot="1" x14ac:dyDescent="0.25">
      <c r="A88" s="1005"/>
      <c r="B88" s="217" t="s">
        <v>241</v>
      </c>
      <c r="C88" s="218"/>
      <c r="D88" s="218"/>
      <c r="E88" s="219"/>
      <c r="F88" s="219"/>
      <c r="G88" s="219"/>
      <c r="H88" s="219"/>
      <c r="I88" s="219"/>
      <c r="J88" s="220"/>
    </row>
    <row r="89" spans="1:10" ht="19.5" customHeight="1" thickTop="1" thickBot="1" x14ac:dyDescent="0.25">
      <c r="A89" s="1006"/>
      <c r="B89" s="197" t="s">
        <v>105</v>
      </c>
      <c r="C89" s="169">
        <f>SUM(C81:C88)</f>
        <v>0</v>
      </c>
      <c r="D89" s="169">
        <f>SUM(D81:D88)</f>
        <v>0</v>
      </c>
      <c r="E89" s="169">
        <f t="shared" ref="E89:J89" si="30">SUM(E81:E88)</f>
        <v>0</v>
      </c>
      <c r="F89" s="169">
        <f t="shared" si="30"/>
        <v>0</v>
      </c>
      <c r="G89" s="169">
        <f t="shared" si="30"/>
        <v>0</v>
      </c>
      <c r="H89" s="169">
        <f t="shared" si="30"/>
        <v>0</v>
      </c>
      <c r="I89" s="169">
        <f t="shared" si="30"/>
        <v>0</v>
      </c>
      <c r="J89" s="170">
        <f t="shared" si="30"/>
        <v>0</v>
      </c>
    </row>
    <row r="90" spans="1:10" ht="19.5" customHeight="1" thickBot="1" x14ac:dyDescent="0.25">
      <c r="A90" s="1007" t="s">
        <v>242</v>
      </c>
      <c r="B90" s="214" t="s">
        <v>288</v>
      </c>
      <c r="C90" s="444">
        <v>10</v>
      </c>
      <c r="D90" s="444">
        <v>0</v>
      </c>
      <c r="E90" s="444">
        <v>20</v>
      </c>
      <c r="F90" s="444">
        <v>20</v>
      </c>
      <c r="G90" s="445">
        <v>0</v>
      </c>
      <c r="H90" s="445">
        <v>0</v>
      </c>
      <c r="I90" s="445">
        <v>20</v>
      </c>
      <c r="J90" s="446">
        <v>0</v>
      </c>
    </row>
    <row r="91" spans="1:10" ht="19.5" customHeight="1" thickTop="1" thickBot="1" x14ac:dyDescent="0.25">
      <c r="A91" s="1008"/>
      <c r="B91" s="197" t="s">
        <v>105</v>
      </c>
      <c r="C91" s="169">
        <f t="shared" ref="C91:J91" si="31">SUM(C90:C90)</f>
        <v>10</v>
      </c>
      <c r="D91" s="169">
        <f t="shared" ref="D91" si="32">SUM(D90:D90)</f>
        <v>0</v>
      </c>
      <c r="E91" s="169">
        <f t="shared" si="31"/>
        <v>20</v>
      </c>
      <c r="F91" s="169">
        <f t="shared" si="31"/>
        <v>20</v>
      </c>
      <c r="G91" s="169">
        <f t="shared" si="31"/>
        <v>0</v>
      </c>
      <c r="H91" s="169">
        <f t="shared" si="31"/>
        <v>0</v>
      </c>
      <c r="I91" s="169">
        <f t="shared" si="31"/>
        <v>20</v>
      </c>
      <c r="J91" s="170">
        <f t="shared" si="31"/>
        <v>0</v>
      </c>
    </row>
    <row r="92" spans="1:10" x14ac:dyDescent="0.2">
      <c r="A92" s="27" t="s">
        <v>307</v>
      </c>
    </row>
    <row r="93" spans="1:10" x14ac:dyDescent="0.2">
      <c r="A93" s="27" t="s">
        <v>308</v>
      </c>
    </row>
    <row r="94" spans="1:10" x14ac:dyDescent="0.2">
      <c r="A94" s="27" t="s">
        <v>309</v>
      </c>
    </row>
  </sheetData>
  <mergeCells count="28">
    <mergeCell ref="A9:B9"/>
    <mergeCell ref="A10:B10"/>
    <mergeCell ref="A11:B11"/>
    <mergeCell ref="I4:I5"/>
    <mergeCell ref="A71:A75"/>
    <mergeCell ref="A12:A18"/>
    <mergeCell ref="A63:A70"/>
    <mergeCell ref="A19:A21"/>
    <mergeCell ref="A22:A25"/>
    <mergeCell ref="A26:A29"/>
    <mergeCell ref="A55:A58"/>
    <mergeCell ref="A59:A62"/>
    <mergeCell ref="C3:D3"/>
    <mergeCell ref="J4:J5"/>
    <mergeCell ref="E3:F3"/>
    <mergeCell ref="A90:A91"/>
    <mergeCell ref="F4:F5"/>
    <mergeCell ref="G4:G5"/>
    <mergeCell ref="H4:H5"/>
    <mergeCell ref="A2:A7"/>
    <mergeCell ref="B2:B7"/>
    <mergeCell ref="A76:A80"/>
    <mergeCell ref="A81:A89"/>
    <mergeCell ref="A30:A31"/>
    <mergeCell ref="A32:A35"/>
    <mergeCell ref="A36:A44"/>
    <mergeCell ref="A45:A54"/>
    <mergeCell ref="A8:B8"/>
  </mergeCells>
  <phoneticPr fontId="1"/>
  <printOptions horizontalCentered="1"/>
  <pageMargins left="0.55118110236220474" right="0.51181102362204722" top="0.9055118110236221" bottom="0.51181102362204722" header="0.51181102362204722" footer="0.51181102362204722"/>
  <pageSetup paperSize="9" scale="68" firstPageNumber="42" fitToHeight="0" pageOrder="overThenDown" orientation="portrait" r:id="rId1"/>
  <headerFooter alignWithMargins="0">
    <oddFooter>&amp;C&amp;"ＭＳ ゴシック,標準"&amp;18-&amp;P -</oddFooter>
  </headerFooter>
  <rowBreaks count="1" manualBreakCount="1">
    <brk id="5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5"/>
  <sheetViews>
    <sheetView view="pageBreakPreview" zoomScale="70" zoomScaleNormal="85" zoomScaleSheetLayoutView="70" workbookViewId="0">
      <selection activeCell="A15" sqref="A15:XFD16"/>
    </sheetView>
  </sheetViews>
  <sheetFormatPr defaultColWidth="8.83203125" defaultRowHeight="13.2" x14ac:dyDescent="0.2"/>
  <cols>
    <col min="1" max="1" width="12" style="268" customWidth="1"/>
    <col min="2" max="2" width="4.4140625" style="268" customWidth="1"/>
    <col min="3" max="3" width="6" style="268" customWidth="1"/>
    <col min="4" max="4" width="7.1640625" style="268" customWidth="1"/>
    <col min="5" max="5" width="5.9140625" style="268" customWidth="1"/>
    <col min="6" max="6" width="5.4140625" style="268" customWidth="1"/>
    <col min="7" max="7" width="19.83203125" style="268" customWidth="1"/>
    <col min="8" max="8" width="7.6640625" style="268" customWidth="1"/>
    <col min="9" max="9" width="5.4140625" style="269" customWidth="1"/>
    <col min="10" max="10" width="5.83203125" style="268" customWidth="1"/>
    <col min="11" max="11" width="5.9140625" style="268" customWidth="1"/>
    <col min="12" max="12" width="6.08203125" style="268" customWidth="1"/>
    <col min="13" max="13" width="6.4140625" style="268" bestFit="1" customWidth="1"/>
    <col min="14" max="14" width="7.33203125" style="268" customWidth="1"/>
    <col min="15" max="16384" width="8.83203125" style="268"/>
  </cols>
  <sheetData>
    <row r="1" spans="1:15" ht="19.8" thickBot="1" x14ac:dyDescent="0.25">
      <c r="A1" s="539" t="s">
        <v>360</v>
      </c>
      <c r="G1" s="269"/>
      <c r="I1" s="268"/>
      <c r="N1" s="276"/>
    </row>
    <row r="2" spans="1:15" ht="14.4" x14ac:dyDescent="0.2">
      <c r="A2" s="1094" t="s">
        <v>430</v>
      </c>
      <c r="B2" s="1089" t="s">
        <v>332</v>
      </c>
      <c r="C2" s="1091" t="s">
        <v>361</v>
      </c>
      <c r="D2" s="1096" t="s">
        <v>362</v>
      </c>
      <c r="E2" s="1097"/>
      <c r="F2" s="1098"/>
      <c r="G2" s="1099" t="s">
        <v>390</v>
      </c>
      <c r="H2" s="1101" t="s">
        <v>331</v>
      </c>
      <c r="I2" s="275"/>
      <c r="J2" s="275"/>
      <c r="K2" s="275"/>
      <c r="L2" s="275"/>
      <c r="M2" s="274"/>
      <c r="N2" s="274"/>
      <c r="O2" s="538"/>
    </row>
    <row r="3" spans="1:15" ht="14.4" x14ac:dyDescent="0.2">
      <c r="A3" s="1095"/>
      <c r="B3" s="1090"/>
      <c r="C3" s="1092"/>
      <c r="D3" s="1103" t="s">
        <v>330</v>
      </c>
      <c r="E3" s="1104"/>
      <c r="F3" s="1105"/>
      <c r="G3" s="1100"/>
      <c r="H3" s="1102"/>
      <c r="I3" s="1085" t="s">
        <v>329</v>
      </c>
      <c r="J3" s="1086"/>
      <c r="K3" s="1086"/>
      <c r="L3" s="1086"/>
      <c r="M3" s="1086"/>
      <c r="N3" s="1087" t="s">
        <v>328</v>
      </c>
      <c r="O3" s="1083" t="s">
        <v>327</v>
      </c>
    </row>
    <row r="4" spans="1:15" ht="43.5" customHeight="1" thickBot="1" x14ac:dyDescent="0.25">
      <c r="A4" s="1095"/>
      <c r="B4" s="1090"/>
      <c r="C4" s="1093"/>
      <c r="D4" s="537" t="s">
        <v>326</v>
      </c>
      <c r="E4" s="536" t="s">
        <v>325</v>
      </c>
      <c r="F4" s="535" t="s">
        <v>324</v>
      </c>
      <c r="G4" s="1100"/>
      <c r="H4" s="504" t="s">
        <v>429</v>
      </c>
      <c r="I4" s="534" t="s">
        <v>323</v>
      </c>
      <c r="J4" s="532" t="s">
        <v>322</v>
      </c>
      <c r="K4" s="533" t="s">
        <v>321</v>
      </c>
      <c r="L4" s="532" t="s">
        <v>84</v>
      </c>
      <c r="M4" s="531" t="s">
        <v>85</v>
      </c>
      <c r="N4" s="1088"/>
      <c r="O4" s="1084"/>
    </row>
    <row r="5" spans="1:15" ht="24.9" customHeight="1" thickBot="1" x14ac:dyDescent="0.25">
      <c r="A5" s="586" t="s">
        <v>320</v>
      </c>
      <c r="B5" s="530">
        <v>106</v>
      </c>
      <c r="C5" s="530">
        <v>7</v>
      </c>
      <c r="D5" s="540">
        <v>738.70000000000016</v>
      </c>
      <c r="E5" s="541">
        <v>89.665399999999991</v>
      </c>
      <c r="F5" s="542">
        <v>828.36540000000014</v>
      </c>
      <c r="G5" s="529" t="s">
        <v>428</v>
      </c>
      <c r="H5" s="543">
        <v>1049.6300000000001</v>
      </c>
      <c r="I5" s="544">
        <v>71.5</v>
      </c>
      <c r="J5" s="544">
        <v>288.10000000000002</v>
      </c>
      <c r="K5" s="544">
        <v>472.86</v>
      </c>
      <c r="L5" s="544">
        <v>209.8</v>
      </c>
      <c r="M5" s="544">
        <v>1.3</v>
      </c>
      <c r="N5" s="544">
        <v>6.2399999999999993</v>
      </c>
      <c r="O5" s="545">
        <v>1041.1599999999999</v>
      </c>
    </row>
    <row r="6" spans="1:15" ht="24.9" customHeight="1" x14ac:dyDescent="0.2">
      <c r="A6" s="823" t="s">
        <v>106</v>
      </c>
      <c r="B6" s="528">
        <v>18</v>
      </c>
      <c r="C6" s="528"/>
      <c r="D6" s="527">
        <v>53.600000000000009</v>
      </c>
      <c r="E6" s="526">
        <v>32.199999999999996</v>
      </c>
      <c r="F6" s="525">
        <v>85.8</v>
      </c>
      <c r="G6" s="524" t="s">
        <v>379</v>
      </c>
      <c r="H6" s="523">
        <v>70.8</v>
      </c>
      <c r="I6" s="522">
        <v>11.499999999999998</v>
      </c>
      <c r="J6" s="522">
        <v>20.5</v>
      </c>
      <c r="K6" s="522">
        <v>10</v>
      </c>
      <c r="L6" s="522">
        <v>24.6</v>
      </c>
      <c r="M6" s="522">
        <v>0.9</v>
      </c>
      <c r="N6" s="522">
        <v>3.34</v>
      </c>
      <c r="O6" s="521">
        <v>64.489999999999995</v>
      </c>
    </row>
    <row r="7" spans="1:15" ht="24.9" customHeight="1" x14ac:dyDescent="0.2">
      <c r="A7" s="824" t="s">
        <v>135</v>
      </c>
      <c r="B7" s="520">
        <v>13</v>
      </c>
      <c r="C7" s="520">
        <v>1</v>
      </c>
      <c r="D7" s="519">
        <v>56.699999999999996</v>
      </c>
      <c r="E7" s="518">
        <v>23.4</v>
      </c>
      <c r="F7" s="517">
        <v>80.100000000000009</v>
      </c>
      <c r="G7" s="516" t="s">
        <v>427</v>
      </c>
      <c r="H7" s="515">
        <v>91.800000000000011</v>
      </c>
      <c r="I7" s="514">
        <v>4.2</v>
      </c>
      <c r="J7" s="514">
        <v>50.900000000000006</v>
      </c>
      <c r="K7" s="514">
        <v>27.85</v>
      </c>
      <c r="L7" s="514">
        <v>8.1</v>
      </c>
      <c r="M7" s="514">
        <v>0.4</v>
      </c>
      <c r="N7" s="514">
        <v>0.3</v>
      </c>
      <c r="O7" s="513">
        <v>91.800000000000011</v>
      </c>
    </row>
    <row r="8" spans="1:15" ht="24.9" customHeight="1" x14ac:dyDescent="0.2">
      <c r="A8" s="824" t="s">
        <v>319</v>
      </c>
      <c r="B8" s="520">
        <v>16</v>
      </c>
      <c r="C8" s="520"/>
      <c r="D8" s="519">
        <v>95.700000000000017</v>
      </c>
      <c r="E8" s="518">
        <v>22.700000000000003</v>
      </c>
      <c r="F8" s="517">
        <v>118.40000000000002</v>
      </c>
      <c r="G8" s="516" t="s">
        <v>427</v>
      </c>
      <c r="H8" s="515">
        <v>153.07000000000002</v>
      </c>
      <c r="I8" s="514">
        <v>0</v>
      </c>
      <c r="J8" s="514">
        <v>0.3</v>
      </c>
      <c r="K8" s="514">
        <v>69.900000000000006</v>
      </c>
      <c r="L8" s="514">
        <v>81.2</v>
      </c>
      <c r="M8" s="514">
        <v>0</v>
      </c>
      <c r="N8" s="514">
        <v>1.7</v>
      </c>
      <c r="O8" s="513">
        <v>153.1</v>
      </c>
    </row>
    <row r="9" spans="1:15" ht="24.9" customHeight="1" x14ac:dyDescent="0.2">
      <c r="A9" s="824" t="s">
        <v>125</v>
      </c>
      <c r="B9" s="520">
        <v>37</v>
      </c>
      <c r="C9" s="520">
        <v>1</v>
      </c>
      <c r="D9" s="519">
        <v>247.10000000000008</v>
      </c>
      <c r="E9" s="518">
        <v>9.2653999999999996</v>
      </c>
      <c r="F9" s="517">
        <v>256.36540000000008</v>
      </c>
      <c r="G9" s="516" t="s">
        <v>426</v>
      </c>
      <c r="H9" s="515">
        <v>408.95999999999992</v>
      </c>
      <c r="I9" s="514">
        <v>0</v>
      </c>
      <c r="J9" s="514">
        <v>82.4</v>
      </c>
      <c r="K9" s="514">
        <v>290.91000000000003</v>
      </c>
      <c r="L9" s="514">
        <v>35.5</v>
      </c>
      <c r="M9" s="514">
        <v>0</v>
      </c>
      <c r="N9" s="514">
        <v>0.30000000000000004</v>
      </c>
      <c r="O9" s="513">
        <v>388.99999999999994</v>
      </c>
    </row>
    <row r="10" spans="1:15" ht="24.9" customHeight="1" x14ac:dyDescent="0.2">
      <c r="A10" s="824" t="s">
        <v>318</v>
      </c>
      <c r="B10" s="520">
        <v>3</v>
      </c>
      <c r="C10" s="520">
        <v>2</v>
      </c>
      <c r="D10" s="519">
        <v>3.5</v>
      </c>
      <c r="E10" s="518">
        <v>2.1</v>
      </c>
      <c r="F10" s="517">
        <v>5.6</v>
      </c>
      <c r="G10" s="516" t="s">
        <v>425</v>
      </c>
      <c r="H10" s="515">
        <v>13</v>
      </c>
      <c r="I10" s="514">
        <v>0</v>
      </c>
      <c r="J10" s="514">
        <v>0</v>
      </c>
      <c r="K10" s="514">
        <v>8.1</v>
      </c>
      <c r="L10" s="514">
        <v>4.3</v>
      </c>
      <c r="M10" s="514">
        <v>0</v>
      </c>
      <c r="N10" s="514">
        <v>0.6</v>
      </c>
      <c r="O10" s="513">
        <v>12.4</v>
      </c>
    </row>
    <row r="11" spans="1:15" ht="24.9" customHeight="1" x14ac:dyDescent="0.2">
      <c r="A11" s="824" t="s">
        <v>317</v>
      </c>
      <c r="B11" s="520">
        <v>18</v>
      </c>
      <c r="C11" s="520">
        <v>3</v>
      </c>
      <c r="D11" s="519">
        <v>262.10000000000002</v>
      </c>
      <c r="E11" s="518">
        <v>0</v>
      </c>
      <c r="F11" s="517">
        <v>262.10000000000002</v>
      </c>
      <c r="G11" s="516" t="s">
        <v>424</v>
      </c>
      <c r="H11" s="515">
        <v>285.8</v>
      </c>
      <c r="I11" s="514">
        <v>55.8</v>
      </c>
      <c r="J11" s="514">
        <v>133.5</v>
      </c>
      <c r="K11" s="514">
        <v>66.099999999999994</v>
      </c>
      <c r="L11" s="514">
        <v>30.400000000000002</v>
      </c>
      <c r="M11" s="514">
        <v>0</v>
      </c>
      <c r="N11" s="514">
        <v>0</v>
      </c>
      <c r="O11" s="513">
        <v>304.17999999999995</v>
      </c>
    </row>
    <row r="12" spans="1:15" ht="24.9" customHeight="1" thickBot="1" x14ac:dyDescent="0.25">
      <c r="A12" s="825" t="s">
        <v>316</v>
      </c>
      <c r="B12" s="512">
        <v>1</v>
      </c>
      <c r="C12" s="512"/>
      <c r="D12" s="511">
        <v>20</v>
      </c>
      <c r="E12" s="510">
        <v>0</v>
      </c>
      <c r="F12" s="509">
        <v>20</v>
      </c>
      <c r="G12" s="508" t="s">
        <v>379</v>
      </c>
      <c r="H12" s="507">
        <v>26.2</v>
      </c>
      <c r="I12" s="506">
        <v>0</v>
      </c>
      <c r="J12" s="506">
        <v>0.5</v>
      </c>
      <c r="K12" s="506">
        <v>0</v>
      </c>
      <c r="L12" s="506">
        <v>25.7</v>
      </c>
      <c r="M12" s="506">
        <v>0</v>
      </c>
      <c r="N12" s="506">
        <v>0</v>
      </c>
      <c r="O12" s="505">
        <v>26.19</v>
      </c>
    </row>
    <row r="13" spans="1:15" ht="20.100000000000001" customHeight="1" x14ac:dyDescent="0.2">
      <c r="A13" s="546" t="s">
        <v>423</v>
      </c>
      <c r="B13" s="547"/>
      <c r="C13" s="548"/>
      <c r="D13" s="546"/>
      <c r="E13" s="546"/>
      <c r="F13" s="546"/>
      <c r="G13" s="549"/>
      <c r="H13" s="546"/>
      <c r="I13" s="546"/>
      <c r="J13" s="546"/>
      <c r="K13" s="546"/>
      <c r="L13" s="546"/>
      <c r="M13" s="546"/>
      <c r="N13" s="546"/>
      <c r="O13" s="546"/>
    </row>
    <row r="14" spans="1:15" ht="21" customHeight="1" x14ac:dyDescent="0.2"/>
    <row r="16" spans="1:15" ht="23.4" customHeight="1" x14ac:dyDescent="0.2"/>
    <row r="18" spans="1:20" ht="18.75" customHeight="1" x14ac:dyDescent="0.2"/>
    <row r="19" spans="1:20" ht="15" customHeight="1" x14ac:dyDescent="0.2"/>
    <row r="20" spans="1:20" ht="20.25" customHeight="1" x14ac:dyDescent="0.2"/>
    <row r="21" spans="1:20" ht="30" customHeight="1" x14ac:dyDescent="0.2"/>
    <row r="22" spans="1:20" ht="30" customHeight="1" x14ac:dyDescent="0.2"/>
    <row r="23" spans="1:20" ht="21.75" customHeight="1" x14ac:dyDescent="0.2"/>
    <row r="24" spans="1:20" ht="13.5" customHeight="1" x14ac:dyDescent="0.2"/>
    <row r="25" spans="1:20" ht="13.5" customHeight="1" x14ac:dyDescent="0.2"/>
    <row r="26" spans="1:20" ht="13.5" customHeight="1" x14ac:dyDescent="0.2"/>
    <row r="27" spans="1:20" ht="13.5" customHeight="1" x14ac:dyDescent="0.2"/>
    <row r="28" spans="1:20" ht="13.5" customHeight="1" x14ac:dyDescent="0.2"/>
    <row r="29" spans="1:20" ht="13.5" customHeight="1" x14ac:dyDescent="0.2"/>
    <row r="30" spans="1:20" s="390" customFormat="1" ht="13.5" customHeight="1" x14ac:dyDescent="0.2">
      <c r="A30" s="268"/>
      <c r="B30" s="268"/>
      <c r="C30" s="268"/>
      <c r="D30" s="268"/>
      <c r="E30" s="268"/>
      <c r="F30" s="268"/>
      <c r="G30" s="268"/>
      <c r="H30" s="268"/>
      <c r="I30" s="269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</row>
    <row r="31" spans="1:20" ht="13.5" customHeight="1" x14ac:dyDescent="0.2"/>
    <row r="32" spans="1:20" ht="13.5" customHeight="1" x14ac:dyDescent="0.2"/>
    <row r="33" spans="1:20" ht="13.5" customHeight="1" x14ac:dyDescent="0.2"/>
    <row r="34" spans="1:20" ht="13.5" customHeight="1" x14ac:dyDescent="0.2"/>
    <row r="35" spans="1:20" ht="13.5" customHeight="1" x14ac:dyDescent="0.2"/>
    <row r="36" spans="1:20" ht="13.5" customHeight="1" x14ac:dyDescent="0.2"/>
    <row r="37" spans="1:20" ht="13.5" customHeight="1" x14ac:dyDescent="0.2"/>
    <row r="38" spans="1:20" s="273" customFormat="1" ht="13.5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9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</row>
    <row r="39" spans="1:20" s="273" customFormat="1" ht="13.5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9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</row>
    <row r="40" spans="1:20" s="273" customFormat="1" ht="13.5" customHeight="1" x14ac:dyDescent="0.2">
      <c r="A40" s="268"/>
      <c r="B40" s="268"/>
      <c r="C40" s="268"/>
      <c r="D40" s="268"/>
      <c r="E40" s="268"/>
      <c r="F40" s="268"/>
      <c r="G40" s="268"/>
      <c r="H40" s="268"/>
      <c r="I40" s="269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</row>
    <row r="41" spans="1:20" s="273" customFormat="1" ht="13.5" customHeight="1" x14ac:dyDescent="0.2">
      <c r="A41" s="268"/>
      <c r="B41" s="268"/>
      <c r="C41" s="268"/>
      <c r="D41" s="268"/>
      <c r="E41" s="268"/>
      <c r="F41" s="268"/>
      <c r="G41" s="268"/>
      <c r="H41" s="268"/>
      <c r="I41" s="269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</row>
    <row r="42" spans="1:20" s="273" customFormat="1" ht="13.5" customHeight="1" x14ac:dyDescent="0.2">
      <c r="A42" s="268"/>
      <c r="B42" s="268"/>
      <c r="C42" s="268"/>
      <c r="D42" s="268"/>
      <c r="E42" s="268"/>
      <c r="F42" s="268"/>
      <c r="G42" s="268"/>
      <c r="H42" s="268"/>
      <c r="I42" s="269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</row>
    <row r="43" spans="1:20" s="273" customFormat="1" ht="13.5" customHeight="1" x14ac:dyDescent="0.2">
      <c r="A43" s="268"/>
      <c r="B43" s="268"/>
      <c r="C43" s="268"/>
      <c r="D43" s="268"/>
      <c r="E43" s="268"/>
      <c r="F43" s="268"/>
      <c r="G43" s="268"/>
      <c r="H43" s="268"/>
      <c r="I43" s="269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</row>
    <row r="44" spans="1:20" ht="13.5" customHeight="1" x14ac:dyDescent="0.2"/>
    <row r="45" spans="1:20" ht="13.5" customHeight="1" x14ac:dyDescent="0.2"/>
    <row r="46" spans="1:20" ht="13.5" customHeight="1" x14ac:dyDescent="0.2"/>
    <row r="47" spans="1:20" ht="13.5" customHeight="1" x14ac:dyDescent="0.2"/>
    <row r="48" spans="1:20" ht="13.5" customHeight="1" x14ac:dyDescent="0.2"/>
    <row r="49" spans="1:20" ht="13.5" customHeight="1" x14ac:dyDescent="0.2"/>
    <row r="50" spans="1:20" ht="13.5" customHeight="1" x14ac:dyDescent="0.2"/>
    <row r="51" spans="1:20" ht="13.5" customHeight="1" x14ac:dyDescent="0.2"/>
    <row r="52" spans="1:20" ht="13.5" customHeight="1" x14ac:dyDescent="0.2"/>
    <row r="53" spans="1:20" s="390" customFormat="1" ht="13.5" customHeight="1" x14ac:dyDescent="0.2">
      <c r="A53" s="268"/>
      <c r="B53" s="268"/>
      <c r="C53" s="268"/>
      <c r="D53" s="268"/>
      <c r="E53" s="268"/>
      <c r="F53" s="268"/>
      <c r="G53" s="268"/>
      <c r="H53" s="268"/>
      <c r="I53" s="269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</row>
    <row r="54" spans="1:20" ht="13.5" customHeight="1" x14ac:dyDescent="0.2"/>
    <row r="55" spans="1:20" s="273" customFormat="1" ht="13.5" customHeight="1" x14ac:dyDescent="0.2">
      <c r="A55" s="268"/>
      <c r="B55" s="268"/>
      <c r="C55" s="268"/>
      <c r="D55" s="268"/>
      <c r="E55" s="268"/>
      <c r="F55" s="268"/>
      <c r="G55" s="268"/>
      <c r="H55" s="268"/>
      <c r="I55" s="269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</row>
    <row r="56" spans="1:20" s="273" customFormat="1" ht="13.5" customHeight="1" x14ac:dyDescent="0.2">
      <c r="A56" s="268"/>
      <c r="B56" s="268"/>
      <c r="C56" s="268"/>
      <c r="D56" s="268"/>
      <c r="E56" s="268"/>
      <c r="F56" s="268"/>
      <c r="G56" s="268"/>
      <c r="H56" s="268"/>
      <c r="I56" s="269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</row>
    <row r="57" spans="1:20" s="273" customFormat="1" ht="13.5" customHeight="1" x14ac:dyDescent="0.2">
      <c r="A57" s="268"/>
      <c r="B57" s="268"/>
      <c r="C57" s="268"/>
      <c r="D57" s="268"/>
      <c r="E57" s="268"/>
      <c r="F57" s="268"/>
      <c r="G57" s="268"/>
      <c r="H57" s="268"/>
      <c r="I57" s="269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</row>
    <row r="58" spans="1:20" s="273" customFormat="1" ht="13.5" customHeight="1" x14ac:dyDescent="0.2">
      <c r="A58" s="268"/>
      <c r="B58" s="268"/>
      <c r="C58" s="268"/>
      <c r="D58" s="268"/>
      <c r="E58" s="268"/>
      <c r="F58" s="268"/>
      <c r="G58" s="268"/>
      <c r="H58" s="268"/>
      <c r="I58" s="269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</row>
    <row r="59" spans="1:20" s="273" customFormat="1" ht="13.5" customHeight="1" x14ac:dyDescent="0.2">
      <c r="A59" s="268"/>
      <c r="B59" s="268"/>
      <c r="C59" s="268"/>
      <c r="D59" s="268"/>
      <c r="E59" s="268"/>
      <c r="F59" s="268"/>
      <c r="G59" s="268"/>
      <c r="H59" s="268"/>
      <c r="I59" s="269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</row>
    <row r="60" spans="1:20" ht="13.5" customHeight="1" x14ac:dyDescent="0.2"/>
    <row r="61" spans="1:20" ht="13.5" customHeight="1" x14ac:dyDescent="0.2"/>
    <row r="62" spans="1:20" s="390" customFormat="1" ht="13.5" customHeight="1" x14ac:dyDescent="0.2">
      <c r="A62" s="268"/>
      <c r="B62" s="268"/>
      <c r="C62" s="268"/>
      <c r="D62" s="268"/>
      <c r="E62" s="268"/>
      <c r="F62" s="268"/>
      <c r="G62" s="268"/>
      <c r="H62" s="268"/>
      <c r="I62" s="269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</row>
    <row r="63" spans="1:20" s="390" customFormat="1" ht="13.5" customHeight="1" x14ac:dyDescent="0.2">
      <c r="A63" s="268"/>
      <c r="B63" s="268"/>
      <c r="C63" s="268"/>
      <c r="D63" s="268"/>
      <c r="E63" s="268"/>
      <c r="F63" s="268"/>
      <c r="G63" s="268"/>
      <c r="H63" s="268"/>
      <c r="I63" s="269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</row>
    <row r="64" spans="1:20" s="390" customFormat="1" ht="13.5" customHeight="1" x14ac:dyDescent="0.2">
      <c r="A64" s="268"/>
      <c r="B64" s="268"/>
      <c r="C64" s="268"/>
      <c r="D64" s="268"/>
      <c r="E64" s="268"/>
      <c r="F64" s="268"/>
      <c r="G64" s="268"/>
      <c r="H64" s="268"/>
      <c r="I64" s="269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</row>
    <row r="65" spans="1:20" s="390" customFormat="1" ht="13.5" customHeight="1" x14ac:dyDescent="0.2">
      <c r="A65" s="268"/>
      <c r="B65" s="268"/>
      <c r="C65" s="268"/>
      <c r="D65" s="268"/>
      <c r="E65" s="268"/>
      <c r="F65" s="268"/>
      <c r="G65" s="268"/>
      <c r="H65" s="268"/>
      <c r="I65" s="269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</row>
    <row r="66" spans="1:20" s="390" customFormat="1" ht="13.5" customHeight="1" x14ac:dyDescent="0.2">
      <c r="A66" s="268"/>
      <c r="B66" s="268"/>
      <c r="C66" s="268"/>
      <c r="D66" s="268"/>
      <c r="E66" s="268"/>
      <c r="F66" s="268"/>
      <c r="G66" s="268"/>
      <c r="H66" s="268"/>
      <c r="I66" s="269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</row>
    <row r="67" spans="1:20" s="390" customFormat="1" ht="13.5" customHeight="1" x14ac:dyDescent="0.2">
      <c r="A67" s="268"/>
      <c r="B67" s="268"/>
      <c r="C67" s="268"/>
      <c r="D67" s="268"/>
      <c r="E67" s="268"/>
      <c r="F67" s="268"/>
      <c r="G67" s="268"/>
      <c r="H67" s="268"/>
      <c r="I67" s="269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1:20" s="390" customFormat="1" ht="13.5" customHeight="1" x14ac:dyDescent="0.2">
      <c r="A68" s="268"/>
      <c r="B68" s="268"/>
      <c r="C68" s="268"/>
      <c r="D68" s="268"/>
      <c r="E68" s="268"/>
      <c r="F68" s="268"/>
      <c r="G68" s="268"/>
      <c r="H68" s="268"/>
      <c r="I68" s="269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</row>
    <row r="69" spans="1:20" s="390" customFormat="1" ht="13.5" customHeight="1" x14ac:dyDescent="0.2">
      <c r="A69" s="268"/>
      <c r="B69" s="268"/>
      <c r="C69" s="268"/>
      <c r="D69" s="268"/>
      <c r="E69" s="268"/>
      <c r="F69" s="268"/>
      <c r="G69" s="268"/>
      <c r="H69" s="268"/>
      <c r="I69" s="269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</row>
    <row r="70" spans="1:20" s="390" customFormat="1" ht="13.5" customHeight="1" x14ac:dyDescent="0.2">
      <c r="A70" s="268"/>
      <c r="B70" s="268"/>
      <c r="C70" s="268"/>
      <c r="D70" s="268"/>
      <c r="E70" s="268"/>
      <c r="F70" s="268"/>
      <c r="G70" s="268"/>
      <c r="H70" s="268"/>
      <c r="I70" s="269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1:20" s="390" customFormat="1" ht="13.5" customHeight="1" x14ac:dyDescent="0.2">
      <c r="A71" s="268"/>
      <c r="B71" s="268"/>
      <c r="C71" s="268"/>
      <c r="D71" s="268"/>
      <c r="E71" s="268"/>
      <c r="F71" s="268"/>
      <c r="G71" s="268"/>
      <c r="H71" s="268"/>
      <c r="I71" s="269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</row>
    <row r="72" spans="1:20" ht="13.5" customHeight="1" x14ac:dyDescent="0.2"/>
    <row r="73" spans="1:20" s="390" customFormat="1" ht="13.5" customHeight="1" x14ac:dyDescent="0.2">
      <c r="A73" s="268"/>
      <c r="B73" s="268"/>
      <c r="C73" s="268"/>
      <c r="D73" s="268"/>
      <c r="E73" s="268"/>
      <c r="F73" s="268"/>
      <c r="G73" s="268"/>
      <c r="H73" s="268"/>
      <c r="I73" s="269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</row>
    <row r="74" spans="1:20" s="390" customFormat="1" ht="13.5" customHeight="1" x14ac:dyDescent="0.2">
      <c r="A74" s="268"/>
      <c r="B74" s="268"/>
      <c r="C74" s="268"/>
      <c r="D74" s="268"/>
      <c r="E74" s="268"/>
      <c r="F74" s="268"/>
      <c r="G74" s="268"/>
      <c r="H74" s="268"/>
      <c r="I74" s="269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</row>
    <row r="75" spans="1:20" s="390" customFormat="1" ht="13.5" customHeight="1" x14ac:dyDescent="0.2">
      <c r="A75" s="268"/>
      <c r="B75" s="268"/>
      <c r="C75" s="268"/>
      <c r="D75" s="268"/>
      <c r="E75" s="268"/>
      <c r="F75" s="268"/>
      <c r="G75" s="268"/>
      <c r="H75" s="268"/>
      <c r="I75" s="269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</row>
    <row r="76" spans="1:20" s="390" customFormat="1" ht="13.5" customHeight="1" x14ac:dyDescent="0.2">
      <c r="A76" s="268"/>
      <c r="B76" s="268"/>
      <c r="C76" s="268"/>
      <c r="D76" s="268"/>
      <c r="E76" s="268"/>
      <c r="F76" s="268"/>
      <c r="G76" s="268"/>
      <c r="H76" s="268"/>
      <c r="I76" s="269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</row>
    <row r="77" spans="1:20" ht="13.5" customHeight="1" x14ac:dyDescent="0.2"/>
    <row r="78" spans="1:20" ht="13.5" customHeight="1" x14ac:dyDescent="0.2"/>
    <row r="79" spans="1:20" ht="13.5" customHeight="1" x14ac:dyDescent="0.2"/>
    <row r="80" spans="1:20" ht="13.5" customHeight="1" x14ac:dyDescent="0.2"/>
    <row r="81" spans="1:20" ht="13.5" customHeight="1" x14ac:dyDescent="0.2"/>
    <row r="82" spans="1:20" ht="13.5" customHeight="1" x14ac:dyDescent="0.2"/>
    <row r="83" spans="1:20" ht="13.5" customHeight="1" x14ac:dyDescent="0.2"/>
    <row r="84" spans="1:20" ht="13.5" customHeight="1" x14ac:dyDescent="0.2"/>
    <row r="85" spans="1:20" ht="13.5" customHeight="1" x14ac:dyDescent="0.2"/>
    <row r="86" spans="1:20" s="390" customFormat="1" ht="13.5" customHeight="1" x14ac:dyDescent="0.2">
      <c r="A86" s="268"/>
      <c r="B86" s="268"/>
      <c r="C86" s="268"/>
      <c r="D86" s="268"/>
      <c r="E86" s="268"/>
      <c r="F86" s="268"/>
      <c r="G86" s="268"/>
      <c r="H86" s="268"/>
      <c r="I86" s="269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</row>
    <row r="87" spans="1:20" ht="13.5" customHeight="1" x14ac:dyDescent="0.2"/>
    <row r="88" spans="1:20" s="390" customFormat="1" ht="13.5" customHeight="1" x14ac:dyDescent="0.2">
      <c r="A88" s="268"/>
      <c r="B88" s="268"/>
      <c r="C88" s="268"/>
      <c r="D88" s="268"/>
      <c r="E88" s="268"/>
      <c r="F88" s="268"/>
      <c r="G88" s="268"/>
      <c r="H88" s="268"/>
      <c r="I88" s="269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</row>
    <row r="89" spans="1:20" s="390" customFormat="1" ht="13.5" customHeight="1" x14ac:dyDescent="0.2">
      <c r="A89" s="268"/>
      <c r="B89" s="268"/>
      <c r="C89" s="268"/>
      <c r="D89" s="268"/>
      <c r="E89" s="268"/>
      <c r="F89" s="268"/>
      <c r="G89" s="268"/>
      <c r="H89" s="268"/>
      <c r="I89" s="269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</row>
    <row r="90" spans="1:20" s="390" customFormat="1" ht="13.5" customHeight="1" x14ac:dyDescent="0.2">
      <c r="A90" s="268"/>
      <c r="B90" s="268"/>
      <c r="C90" s="268"/>
      <c r="D90" s="268"/>
      <c r="E90" s="268"/>
      <c r="F90" s="268"/>
      <c r="G90" s="268"/>
      <c r="H90" s="268"/>
      <c r="I90" s="269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</row>
    <row r="91" spans="1:20" s="390" customFormat="1" ht="13.5" customHeight="1" x14ac:dyDescent="0.2">
      <c r="A91" s="268"/>
      <c r="B91" s="268"/>
      <c r="C91" s="268"/>
      <c r="D91" s="268"/>
      <c r="E91" s="268"/>
      <c r="F91" s="268"/>
      <c r="G91" s="268"/>
      <c r="H91" s="268"/>
      <c r="I91" s="269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</row>
    <row r="92" spans="1:20" s="390" customFormat="1" ht="13.5" customHeight="1" x14ac:dyDescent="0.2">
      <c r="A92" s="268"/>
      <c r="B92" s="268"/>
      <c r="C92" s="268"/>
      <c r="D92" s="268"/>
      <c r="E92" s="268"/>
      <c r="F92" s="268"/>
      <c r="G92" s="268"/>
      <c r="H92" s="268"/>
      <c r="I92" s="269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</row>
    <row r="93" spans="1:20" s="390" customFormat="1" ht="13.5" customHeight="1" x14ac:dyDescent="0.2">
      <c r="A93" s="268"/>
      <c r="B93" s="268"/>
      <c r="C93" s="268"/>
      <c r="D93" s="268"/>
      <c r="E93" s="268"/>
      <c r="F93" s="268"/>
      <c r="G93" s="268"/>
      <c r="H93" s="268"/>
      <c r="I93" s="269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</row>
    <row r="94" spans="1:20" ht="13.5" customHeight="1" x14ac:dyDescent="0.2"/>
    <row r="95" spans="1:20" ht="13.5" customHeight="1" x14ac:dyDescent="0.2"/>
    <row r="96" spans="1:20" ht="13.5" customHeight="1" x14ac:dyDescent="0.2"/>
    <row r="97" spans="1:20" ht="13.5" customHeight="1" x14ac:dyDescent="0.2"/>
    <row r="98" spans="1:20" ht="13.5" customHeight="1" x14ac:dyDescent="0.2"/>
    <row r="99" spans="1:20" s="390" customFormat="1" ht="13.5" customHeight="1" x14ac:dyDescent="0.2">
      <c r="A99" s="268"/>
      <c r="B99" s="268"/>
      <c r="C99" s="268"/>
      <c r="D99" s="268"/>
      <c r="E99" s="268"/>
      <c r="F99" s="268"/>
      <c r="G99" s="268"/>
      <c r="H99" s="268"/>
      <c r="I99" s="269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</row>
    <row r="100" spans="1:20" ht="13.5" customHeight="1" x14ac:dyDescent="0.2"/>
    <row r="101" spans="1:20" ht="13.5" customHeight="1" x14ac:dyDescent="0.2"/>
    <row r="102" spans="1:20" ht="13.5" customHeight="1" x14ac:dyDescent="0.2"/>
    <row r="103" spans="1:20" ht="13.5" customHeight="1" x14ac:dyDescent="0.2"/>
    <row r="104" spans="1:20" ht="13.5" customHeight="1" x14ac:dyDescent="0.2"/>
    <row r="105" spans="1:20" ht="13.5" customHeight="1" x14ac:dyDescent="0.2"/>
    <row r="106" spans="1:20" ht="13.5" customHeight="1" x14ac:dyDescent="0.2"/>
    <row r="107" spans="1:20" ht="13.5" customHeight="1" x14ac:dyDescent="0.2"/>
    <row r="108" spans="1:20" ht="13.5" customHeight="1" x14ac:dyDescent="0.2"/>
    <row r="109" spans="1:20" ht="13.5" customHeight="1" x14ac:dyDescent="0.2"/>
    <row r="110" spans="1:20" ht="13.5" customHeight="1" x14ac:dyDescent="0.2"/>
    <row r="111" spans="1:20" ht="13.5" customHeight="1" x14ac:dyDescent="0.2"/>
    <row r="112" spans="1:20" ht="13.5" customHeight="1" x14ac:dyDescent="0.2"/>
    <row r="113" spans="1:20" ht="13.5" customHeight="1" x14ac:dyDescent="0.2"/>
    <row r="114" spans="1:20" s="273" customFormat="1" ht="13.5" customHeight="1" x14ac:dyDescent="0.2">
      <c r="A114" s="268"/>
      <c r="B114" s="268"/>
      <c r="C114" s="268"/>
      <c r="D114" s="268"/>
      <c r="E114" s="268"/>
      <c r="F114" s="268"/>
      <c r="G114" s="268"/>
      <c r="H114" s="268"/>
      <c r="I114" s="269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</row>
    <row r="115" spans="1:20" s="273" customFormat="1" ht="13.5" customHeight="1" x14ac:dyDescent="0.2">
      <c r="A115" s="268"/>
      <c r="B115" s="268"/>
      <c r="C115" s="268"/>
      <c r="D115" s="268"/>
      <c r="E115" s="268"/>
      <c r="F115" s="268"/>
      <c r="G115" s="268"/>
      <c r="H115" s="268"/>
      <c r="I115" s="269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</row>
    <row r="116" spans="1:20" s="273" customFormat="1" ht="13.5" customHeight="1" x14ac:dyDescent="0.2">
      <c r="A116" s="268"/>
      <c r="B116" s="268"/>
      <c r="C116" s="268"/>
      <c r="D116" s="268"/>
      <c r="E116" s="268"/>
      <c r="F116" s="268"/>
      <c r="G116" s="268"/>
      <c r="H116" s="268"/>
      <c r="I116" s="269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</row>
    <row r="117" spans="1:20" ht="13.5" customHeight="1" x14ac:dyDescent="0.2"/>
    <row r="118" spans="1:20" s="269" customFormat="1" ht="70.5" customHeight="1" x14ac:dyDescent="0.2">
      <c r="A118" s="268"/>
      <c r="B118" s="268"/>
      <c r="C118" s="268"/>
      <c r="D118" s="268"/>
      <c r="E118" s="268"/>
      <c r="F118" s="268"/>
      <c r="G118" s="268"/>
      <c r="H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</row>
    <row r="119" spans="1:20" s="272" customFormat="1" ht="15" customHeight="1" x14ac:dyDescent="0.2">
      <c r="A119" s="268"/>
      <c r="B119" s="268"/>
      <c r="C119" s="268"/>
      <c r="D119" s="268"/>
      <c r="E119" s="268"/>
      <c r="F119" s="268"/>
      <c r="G119" s="268"/>
      <c r="H119" s="268"/>
      <c r="I119" s="269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</row>
    <row r="120" spans="1:20" s="272" customFormat="1" ht="15" customHeight="1" x14ac:dyDescent="0.2">
      <c r="A120" s="268"/>
      <c r="B120" s="268"/>
      <c r="C120" s="268"/>
      <c r="D120" s="268"/>
      <c r="E120" s="268"/>
      <c r="F120" s="268"/>
      <c r="G120" s="268"/>
      <c r="H120" s="268"/>
      <c r="I120" s="269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</row>
    <row r="121" spans="1:20" s="269" customFormat="1" ht="15" customHeight="1" x14ac:dyDescent="0.2">
      <c r="A121" s="268"/>
      <c r="B121" s="268"/>
      <c r="C121" s="268"/>
      <c r="D121" s="268"/>
      <c r="E121" s="268"/>
      <c r="F121" s="268"/>
      <c r="G121" s="268"/>
      <c r="H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</row>
    <row r="122" spans="1:20" s="269" customFormat="1" ht="14.25" customHeight="1" x14ac:dyDescent="0.2">
      <c r="A122" s="268"/>
      <c r="B122" s="268"/>
      <c r="C122" s="268"/>
      <c r="D122" s="268"/>
      <c r="E122" s="268"/>
      <c r="F122" s="268"/>
      <c r="G122" s="268"/>
      <c r="H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</row>
    <row r="123" spans="1:20" s="269" customFormat="1" ht="14.25" customHeight="1" x14ac:dyDescent="0.2">
      <c r="A123" s="268"/>
      <c r="B123" s="268"/>
      <c r="C123" s="268"/>
      <c r="D123" s="268"/>
      <c r="E123" s="268"/>
      <c r="F123" s="268"/>
      <c r="G123" s="268"/>
      <c r="H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</row>
    <row r="124" spans="1:20" s="269" customFormat="1" ht="14.25" customHeight="1" x14ac:dyDescent="0.2">
      <c r="A124" s="268"/>
      <c r="B124" s="268"/>
      <c r="C124" s="268"/>
      <c r="D124" s="268"/>
      <c r="E124" s="268"/>
      <c r="F124" s="268"/>
      <c r="G124" s="268"/>
      <c r="H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</row>
    <row r="125" spans="1:20" s="269" customFormat="1" ht="14.25" customHeight="1" x14ac:dyDescent="0.2">
      <c r="A125" s="268"/>
      <c r="B125" s="268"/>
      <c r="C125" s="268"/>
      <c r="D125" s="268"/>
      <c r="E125" s="268"/>
      <c r="F125" s="268"/>
      <c r="G125" s="268"/>
      <c r="H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</row>
    <row r="126" spans="1:20" s="269" customFormat="1" ht="14.25" customHeight="1" x14ac:dyDescent="0.2">
      <c r="A126" s="268"/>
      <c r="B126" s="268"/>
      <c r="C126" s="268"/>
      <c r="D126" s="268"/>
      <c r="E126" s="268"/>
      <c r="F126" s="268"/>
      <c r="G126" s="268"/>
      <c r="H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</row>
    <row r="127" spans="1:20" s="269" customFormat="1" ht="14.25" customHeight="1" x14ac:dyDescent="0.2">
      <c r="A127" s="268"/>
      <c r="B127" s="268"/>
      <c r="C127" s="268"/>
      <c r="D127" s="268"/>
      <c r="E127" s="268"/>
      <c r="F127" s="268"/>
      <c r="G127" s="268"/>
      <c r="H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</row>
    <row r="128" spans="1:20" s="269" customFormat="1" ht="14.25" customHeight="1" x14ac:dyDescent="0.2">
      <c r="A128" s="268"/>
      <c r="B128" s="268"/>
      <c r="C128" s="268"/>
      <c r="D128" s="268"/>
      <c r="E128" s="268"/>
      <c r="F128" s="268"/>
      <c r="G128" s="268"/>
      <c r="H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</row>
    <row r="129" spans="1:21" s="272" customFormat="1" ht="14.25" customHeight="1" x14ac:dyDescent="0.2">
      <c r="A129" s="268"/>
      <c r="B129" s="268"/>
      <c r="C129" s="268"/>
      <c r="D129" s="268"/>
      <c r="E129" s="268"/>
      <c r="F129" s="268"/>
      <c r="G129" s="268"/>
      <c r="H129" s="268"/>
      <c r="I129" s="269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9"/>
    </row>
    <row r="130" spans="1:21" s="272" customFormat="1" ht="14.25" customHeight="1" x14ac:dyDescent="0.2">
      <c r="A130" s="268"/>
      <c r="B130" s="268"/>
      <c r="C130" s="268"/>
      <c r="D130" s="268"/>
      <c r="E130" s="268"/>
      <c r="F130" s="268"/>
      <c r="G130" s="268"/>
      <c r="H130" s="268"/>
      <c r="I130" s="269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9"/>
    </row>
    <row r="131" spans="1:21" s="272" customFormat="1" ht="14.25" customHeight="1" x14ac:dyDescent="0.2">
      <c r="A131" s="268"/>
      <c r="B131" s="268"/>
      <c r="C131" s="268"/>
      <c r="D131" s="268"/>
      <c r="E131" s="268"/>
      <c r="F131" s="268"/>
      <c r="G131" s="268"/>
      <c r="H131" s="268"/>
      <c r="I131" s="269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9"/>
    </row>
    <row r="132" spans="1:21" s="272" customFormat="1" ht="15" customHeight="1" x14ac:dyDescent="0.2">
      <c r="A132" s="268"/>
      <c r="B132" s="268"/>
      <c r="C132" s="268"/>
      <c r="D132" s="268"/>
      <c r="E132" s="268"/>
      <c r="F132" s="268"/>
      <c r="G132" s="268"/>
      <c r="H132" s="268"/>
      <c r="I132" s="269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9"/>
    </row>
    <row r="133" spans="1:21" s="272" customFormat="1" ht="14.25" customHeight="1" x14ac:dyDescent="0.2">
      <c r="A133" s="268"/>
      <c r="B133" s="268"/>
      <c r="C133" s="268"/>
      <c r="D133" s="268"/>
      <c r="E133" s="268"/>
      <c r="F133" s="268"/>
      <c r="G133" s="268"/>
      <c r="H133" s="268"/>
      <c r="I133" s="269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9"/>
    </row>
    <row r="134" spans="1:21" s="272" customFormat="1" ht="14.25" customHeight="1" x14ac:dyDescent="0.2">
      <c r="A134" s="268"/>
      <c r="B134" s="268"/>
      <c r="C134" s="268"/>
      <c r="D134" s="268"/>
      <c r="E134" s="268"/>
      <c r="F134" s="268"/>
      <c r="G134" s="268"/>
      <c r="H134" s="268"/>
      <c r="I134" s="269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9"/>
    </row>
    <row r="135" spans="1:21" s="272" customFormat="1" ht="14.25" customHeight="1" x14ac:dyDescent="0.2">
      <c r="A135" s="268"/>
      <c r="B135" s="268"/>
      <c r="C135" s="268"/>
      <c r="D135" s="268"/>
      <c r="E135" s="268"/>
      <c r="F135" s="268"/>
      <c r="G135" s="268"/>
      <c r="H135" s="268"/>
      <c r="I135" s="269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9"/>
    </row>
    <row r="136" spans="1:21" s="272" customFormat="1" ht="14.25" customHeight="1" x14ac:dyDescent="0.2">
      <c r="A136" s="268"/>
      <c r="B136" s="268"/>
      <c r="C136" s="268"/>
      <c r="D136" s="268"/>
      <c r="E136" s="268"/>
      <c r="F136" s="268"/>
      <c r="G136" s="268"/>
      <c r="H136" s="268"/>
      <c r="I136" s="269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9"/>
    </row>
    <row r="137" spans="1:21" s="272" customFormat="1" ht="14.25" customHeight="1" x14ac:dyDescent="0.2">
      <c r="A137" s="268"/>
      <c r="B137" s="268"/>
      <c r="C137" s="268"/>
      <c r="D137" s="268"/>
      <c r="E137" s="268"/>
      <c r="F137" s="268"/>
      <c r="G137" s="268"/>
      <c r="H137" s="268"/>
      <c r="I137" s="269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9"/>
    </row>
    <row r="138" spans="1:21" s="269" customFormat="1" ht="14.25" customHeight="1" x14ac:dyDescent="0.2">
      <c r="A138" s="268"/>
      <c r="B138" s="268"/>
      <c r="C138" s="268"/>
      <c r="D138" s="268"/>
      <c r="E138" s="268"/>
      <c r="F138" s="268"/>
      <c r="G138" s="268"/>
      <c r="H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</row>
    <row r="139" spans="1:21" s="269" customFormat="1" ht="14.25" customHeight="1" x14ac:dyDescent="0.2">
      <c r="A139" s="268"/>
      <c r="B139" s="268"/>
      <c r="C139" s="268"/>
      <c r="D139" s="268"/>
      <c r="E139" s="268"/>
      <c r="F139" s="268"/>
      <c r="G139" s="268"/>
      <c r="H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</row>
    <row r="140" spans="1:21" s="272" customFormat="1" ht="14.25" customHeight="1" x14ac:dyDescent="0.2">
      <c r="A140" s="268"/>
      <c r="B140" s="268"/>
      <c r="C140" s="268"/>
      <c r="D140" s="268"/>
      <c r="E140" s="268"/>
      <c r="F140" s="268"/>
      <c r="G140" s="268"/>
      <c r="H140" s="268"/>
      <c r="I140" s="269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</row>
    <row r="141" spans="1:21" s="269" customFormat="1" ht="14.25" customHeight="1" x14ac:dyDescent="0.2">
      <c r="A141" s="268"/>
      <c r="B141" s="268"/>
      <c r="C141" s="268"/>
      <c r="D141" s="268"/>
      <c r="E141" s="268"/>
      <c r="F141" s="268"/>
      <c r="G141" s="268"/>
      <c r="H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</row>
    <row r="142" spans="1:21" s="269" customFormat="1" ht="14.25" customHeight="1" x14ac:dyDescent="0.2">
      <c r="A142" s="268"/>
      <c r="B142" s="268"/>
      <c r="C142" s="268"/>
      <c r="D142" s="268"/>
      <c r="E142" s="268"/>
      <c r="F142" s="268"/>
      <c r="G142" s="268"/>
      <c r="H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</row>
    <row r="144" spans="1:21" s="271" customFormat="1" x14ac:dyDescent="0.2">
      <c r="A144" s="268"/>
      <c r="B144" s="268"/>
      <c r="C144" s="268"/>
      <c r="D144" s="268"/>
      <c r="E144" s="268"/>
      <c r="F144" s="268"/>
      <c r="G144" s="268"/>
      <c r="H144" s="268"/>
      <c r="I144" s="269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</row>
    <row r="145" spans="1:20" s="271" customFormat="1" x14ac:dyDescent="0.2">
      <c r="A145" s="268"/>
      <c r="B145" s="268"/>
      <c r="C145" s="268"/>
      <c r="D145" s="268"/>
      <c r="E145" s="268"/>
      <c r="F145" s="268"/>
      <c r="G145" s="268"/>
      <c r="H145" s="268"/>
      <c r="I145" s="269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</row>
    <row r="146" spans="1:20" s="271" customFormat="1" x14ac:dyDescent="0.2">
      <c r="A146" s="268"/>
      <c r="B146" s="268"/>
      <c r="C146" s="268"/>
      <c r="D146" s="268"/>
      <c r="E146" s="268"/>
      <c r="F146" s="268"/>
      <c r="G146" s="268"/>
      <c r="H146" s="268"/>
      <c r="I146" s="269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</row>
    <row r="147" spans="1:20" s="270" customFormat="1" x14ac:dyDescent="0.2">
      <c r="A147" s="268"/>
      <c r="B147" s="268"/>
      <c r="C147" s="268"/>
      <c r="D147" s="268"/>
      <c r="E147" s="268"/>
      <c r="F147" s="268"/>
      <c r="G147" s="268"/>
      <c r="H147" s="268"/>
      <c r="I147" s="269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</row>
    <row r="148" spans="1:20" s="270" customFormat="1" ht="15" customHeight="1" x14ac:dyDescent="0.2">
      <c r="A148" s="268"/>
      <c r="B148" s="268"/>
      <c r="C148" s="268"/>
      <c r="D148" s="268"/>
      <c r="E148" s="268"/>
      <c r="F148" s="268"/>
      <c r="G148" s="268"/>
      <c r="H148" s="268"/>
      <c r="I148" s="269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</row>
    <row r="149" spans="1:20" s="270" customFormat="1" ht="30.75" customHeight="1" x14ac:dyDescent="0.2">
      <c r="A149" s="268"/>
      <c r="B149" s="268"/>
      <c r="C149" s="268"/>
      <c r="D149" s="268"/>
      <c r="E149" s="268"/>
      <c r="F149" s="268"/>
      <c r="G149" s="268"/>
      <c r="H149" s="268"/>
      <c r="I149" s="269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</row>
    <row r="150" spans="1:20" s="270" customFormat="1" ht="30.75" customHeight="1" x14ac:dyDescent="0.2">
      <c r="A150" s="268"/>
      <c r="B150" s="268"/>
      <c r="C150" s="268"/>
      <c r="D150" s="268"/>
      <c r="E150" s="268"/>
      <c r="F150" s="268"/>
      <c r="G150" s="268"/>
      <c r="H150" s="268"/>
      <c r="I150" s="269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</row>
    <row r="151" spans="1:20" s="270" customFormat="1" ht="30.75" customHeight="1" x14ac:dyDescent="0.2">
      <c r="A151" s="268"/>
      <c r="B151" s="268"/>
      <c r="C151" s="268"/>
      <c r="D151" s="268"/>
      <c r="E151" s="268"/>
      <c r="F151" s="268"/>
      <c r="G151" s="268"/>
      <c r="H151" s="268"/>
      <c r="I151" s="269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</row>
    <row r="153" spans="1:20" ht="25.5" customHeight="1" x14ac:dyDescent="0.2"/>
    <row r="155" spans="1:20" ht="14.25" customHeight="1" x14ac:dyDescent="0.2"/>
  </sheetData>
  <mergeCells count="10">
    <mergeCell ref="A2:A4"/>
    <mergeCell ref="D2:F2"/>
    <mergeCell ref="G2:G4"/>
    <mergeCell ref="H2:H3"/>
    <mergeCell ref="D3:F3"/>
    <mergeCell ref="O3:O4"/>
    <mergeCell ref="I3:M3"/>
    <mergeCell ref="N3:N4"/>
    <mergeCell ref="B2:B4"/>
    <mergeCell ref="C2:C4"/>
  </mergeCells>
  <phoneticPr fontId="11"/>
  <printOptions horizontalCentered="1"/>
  <pageMargins left="0.55118110236220474" right="0.51181102362204722" top="0.9055118110236221" bottom="0.51181102362204722" header="0.51181102362204722" footer="0.51181102362204722"/>
  <pageSetup paperSize="9" scale="63" firstPageNumber="42" fitToHeight="0" pageOrder="overThenDown" orientation="portrait" r:id="rId1"/>
  <headerFooter alignWithMargins="0">
    <oddFooter>&amp;C&amp;"ＭＳ ゴシック,標準"&amp;18-&amp;P -</oddFooter>
  </headerFooter>
  <colBreaks count="1" manualBreakCount="1">
    <brk id="9" min="16" max="1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view="pageBreakPreview" topLeftCell="A25" zoomScale="55" zoomScaleNormal="85" zoomScaleSheetLayoutView="55" workbookViewId="0">
      <selection activeCell="G6" sqref="G6"/>
    </sheetView>
  </sheetViews>
  <sheetFormatPr defaultColWidth="8.83203125" defaultRowHeight="14.4" x14ac:dyDescent="0.2"/>
  <cols>
    <col min="1" max="1" width="7.58203125" style="19" customWidth="1"/>
    <col min="2" max="2" width="29.83203125" style="19" customWidth="1"/>
    <col min="3" max="3" width="7.6640625" style="19" customWidth="1"/>
    <col min="4" max="4" width="9.6640625" style="19" customWidth="1"/>
    <col min="5" max="5" width="14.08203125" style="19" customWidth="1"/>
    <col min="6" max="6" width="5" style="19" bestFit="1" customWidth="1"/>
    <col min="7" max="7" width="29.83203125" style="19" customWidth="1"/>
    <col min="8" max="8" width="8.1640625" style="19" customWidth="1"/>
    <col min="9" max="9" width="9.6640625" style="19" customWidth="1"/>
    <col min="10" max="16384" width="8.83203125" style="19"/>
  </cols>
  <sheetData>
    <row r="1" spans="1:9" s="262" customFormat="1" ht="30" customHeight="1" thickBot="1" x14ac:dyDescent="0.25">
      <c r="A1" s="249" t="s">
        <v>2</v>
      </c>
      <c r="B1" s="20"/>
      <c r="C1" s="20"/>
      <c r="D1" s="20"/>
      <c r="E1" s="27"/>
      <c r="F1" s="27"/>
      <c r="G1" s="27"/>
      <c r="H1" s="27"/>
      <c r="I1" s="27"/>
    </row>
    <row r="2" spans="1:9" ht="45.75" customHeight="1" x14ac:dyDescent="0.2">
      <c r="A2" s="1110" t="s">
        <v>128</v>
      </c>
      <c r="B2" s="1106" t="s">
        <v>111</v>
      </c>
      <c r="C2" s="582"/>
      <c r="D2" s="581" t="s">
        <v>363</v>
      </c>
      <c r="E2" s="27"/>
      <c r="F2" s="1110" t="s">
        <v>128</v>
      </c>
      <c r="G2" s="1106" t="s">
        <v>111</v>
      </c>
      <c r="H2" s="582"/>
      <c r="I2" s="581" t="s">
        <v>363</v>
      </c>
    </row>
    <row r="3" spans="1:9" ht="45.75" customHeight="1" thickBot="1" x14ac:dyDescent="0.25">
      <c r="A3" s="1119"/>
      <c r="B3" s="1107"/>
      <c r="C3" s="580" t="s">
        <v>112</v>
      </c>
      <c r="D3" s="579" t="s">
        <v>450</v>
      </c>
      <c r="E3" s="27"/>
      <c r="F3" s="1119"/>
      <c r="G3" s="1107"/>
      <c r="H3" s="580" t="s">
        <v>112</v>
      </c>
      <c r="I3" s="579" t="s">
        <v>450</v>
      </c>
    </row>
    <row r="4" spans="1:9" ht="20.100000000000001" customHeight="1" x14ac:dyDescent="0.2">
      <c r="A4" s="1108" t="s">
        <v>106</v>
      </c>
      <c r="B4" s="560" t="s">
        <v>385</v>
      </c>
      <c r="C4" s="578">
        <v>14</v>
      </c>
      <c r="D4" s="577">
        <v>93</v>
      </c>
      <c r="E4" s="27"/>
      <c r="F4" s="1110" t="s">
        <v>30</v>
      </c>
      <c r="G4" s="563" t="s">
        <v>385</v>
      </c>
      <c r="H4" s="559">
        <v>1</v>
      </c>
      <c r="I4" s="558">
        <v>12</v>
      </c>
    </row>
    <row r="5" spans="1:9" ht="20.100000000000001" customHeight="1" x14ac:dyDescent="0.2">
      <c r="A5" s="1109"/>
      <c r="B5" s="557" t="s">
        <v>381</v>
      </c>
      <c r="C5" s="574">
        <v>6</v>
      </c>
      <c r="D5" s="573">
        <v>42</v>
      </c>
      <c r="E5" s="27"/>
      <c r="F5" s="1111"/>
      <c r="G5" s="569" t="s">
        <v>381</v>
      </c>
      <c r="H5" s="556">
        <v>1</v>
      </c>
      <c r="I5" s="555">
        <v>12</v>
      </c>
    </row>
    <row r="6" spans="1:9" ht="20.100000000000001" customHeight="1" x14ac:dyDescent="0.2">
      <c r="A6" s="1109"/>
      <c r="B6" s="557" t="s">
        <v>389</v>
      </c>
      <c r="C6" s="574">
        <v>2</v>
      </c>
      <c r="D6" s="573">
        <v>12</v>
      </c>
      <c r="E6" s="27"/>
      <c r="F6" s="1111"/>
      <c r="G6" s="569" t="s">
        <v>449</v>
      </c>
      <c r="H6" s="556">
        <v>1</v>
      </c>
      <c r="I6" s="555">
        <v>12</v>
      </c>
    </row>
    <row r="7" spans="1:9" ht="20.100000000000001" customHeight="1" thickBot="1" x14ac:dyDescent="0.25">
      <c r="A7" s="1109"/>
      <c r="B7" s="557" t="s">
        <v>448</v>
      </c>
      <c r="C7" s="574">
        <v>2</v>
      </c>
      <c r="D7" s="573">
        <v>11</v>
      </c>
      <c r="E7" s="27"/>
      <c r="F7" s="1111"/>
      <c r="G7" s="585" t="s">
        <v>383</v>
      </c>
      <c r="H7" s="583">
        <v>1</v>
      </c>
      <c r="I7" s="584">
        <v>12</v>
      </c>
    </row>
    <row r="8" spans="1:9" ht="20.100000000000001" customHeight="1" x14ac:dyDescent="0.2">
      <c r="A8" s="1109"/>
      <c r="B8" s="557" t="s">
        <v>382</v>
      </c>
      <c r="C8" s="574">
        <v>1</v>
      </c>
      <c r="D8" s="573">
        <v>2</v>
      </c>
      <c r="E8" s="27"/>
      <c r="F8" s="1108" t="s">
        <v>32</v>
      </c>
      <c r="G8" s="563" t="s">
        <v>385</v>
      </c>
      <c r="H8" s="576">
        <v>17</v>
      </c>
      <c r="I8" s="575">
        <v>133</v>
      </c>
    </row>
    <row r="9" spans="1:9" ht="20.100000000000001" customHeight="1" x14ac:dyDescent="0.2">
      <c r="A9" s="1109"/>
      <c r="B9" s="557" t="s">
        <v>447</v>
      </c>
      <c r="C9" s="574">
        <v>3</v>
      </c>
      <c r="D9" s="573">
        <v>4</v>
      </c>
      <c r="E9" s="27"/>
      <c r="F9" s="1109"/>
      <c r="G9" s="569" t="s">
        <v>381</v>
      </c>
      <c r="H9" s="567">
        <v>9</v>
      </c>
      <c r="I9" s="566">
        <v>182.57</v>
      </c>
    </row>
    <row r="10" spans="1:9" ht="20.100000000000001" customHeight="1" x14ac:dyDescent="0.2">
      <c r="A10" s="1109"/>
      <c r="B10" s="557" t="s">
        <v>446</v>
      </c>
      <c r="C10" s="574">
        <v>1</v>
      </c>
      <c r="D10" s="573">
        <v>17</v>
      </c>
      <c r="F10" s="1109"/>
      <c r="G10" s="569" t="s">
        <v>389</v>
      </c>
      <c r="H10" s="567">
        <v>3</v>
      </c>
      <c r="I10" s="566">
        <v>0</v>
      </c>
    </row>
    <row r="11" spans="1:9" ht="20.100000000000001" customHeight="1" x14ac:dyDescent="0.2">
      <c r="A11" s="1109"/>
      <c r="B11" s="557" t="s">
        <v>380</v>
      </c>
      <c r="C11" s="574">
        <v>2</v>
      </c>
      <c r="D11" s="573">
        <v>7</v>
      </c>
      <c r="E11" s="27"/>
      <c r="F11" s="1109"/>
      <c r="G11" s="569" t="s">
        <v>382</v>
      </c>
      <c r="H11" s="567">
        <v>4</v>
      </c>
      <c r="I11" s="566">
        <v>69</v>
      </c>
    </row>
    <row r="12" spans="1:9" ht="20.100000000000001" customHeight="1" thickBot="1" x14ac:dyDescent="0.25">
      <c r="A12" s="1109"/>
      <c r="B12" s="572" t="s">
        <v>441</v>
      </c>
      <c r="C12" s="571">
        <v>1</v>
      </c>
      <c r="D12" s="570">
        <v>11</v>
      </c>
      <c r="E12" s="550"/>
      <c r="F12" s="1109"/>
      <c r="G12" s="569" t="s">
        <v>388</v>
      </c>
      <c r="H12" s="567">
        <v>2</v>
      </c>
      <c r="I12" s="566">
        <v>23.19</v>
      </c>
    </row>
    <row r="13" spans="1:9" ht="20.100000000000001" customHeight="1" x14ac:dyDescent="0.2">
      <c r="A13" s="1108" t="s">
        <v>117</v>
      </c>
      <c r="B13" s="560" t="s">
        <v>385</v>
      </c>
      <c r="C13" s="559">
        <v>6</v>
      </c>
      <c r="D13" s="558">
        <v>90</v>
      </c>
      <c r="E13" s="27"/>
      <c r="F13" s="1109"/>
      <c r="G13" s="569" t="s">
        <v>445</v>
      </c>
      <c r="H13" s="567">
        <v>1</v>
      </c>
      <c r="I13" s="566">
        <v>0</v>
      </c>
    </row>
    <row r="14" spans="1:9" ht="20.100000000000001" customHeight="1" x14ac:dyDescent="0.2">
      <c r="A14" s="1109"/>
      <c r="B14" s="557" t="s">
        <v>381</v>
      </c>
      <c r="C14" s="556">
        <v>2</v>
      </c>
      <c r="D14" s="555">
        <v>80</v>
      </c>
      <c r="E14" s="27"/>
      <c r="F14" s="1109"/>
      <c r="G14" s="569" t="s">
        <v>444</v>
      </c>
      <c r="H14" s="567">
        <v>1</v>
      </c>
      <c r="I14" s="566">
        <v>52.41</v>
      </c>
    </row>
    <row r="15" spans="1:9" ht="20.100000000000001" customHeight="1" x14ac:dyDescent="0.2">
      <c r="A15" s="1109"/>
      <c r="B15" s="557" t="s">
        <v>389</v>
      </c>
      <c r="C15" s="556">
        <v>3</v>
      </c>
      <c r="D15" s="555">
        <v>7</v>
      </c>
      <c r="E15" s="27"/>
      <c r="F15" s="1109"/>
      <c r="G15" s="568" t="s">
        <v>387</v>
      </c>
      <c r="H15" s="567">
        <v>2</v>
      </c>
      <c r="I15" s="566">
        <v>42.93</v>
      </c>
    </row>
    <row r="16" spans="1:9" ht="20.100000000000001" customHeight="1" thickBot="1" x14ac:dyDescent="0.25">
      <c r="A16" s="1109"/>
      <c r="B16" s="557" t="s">
        <v>443</v>
      </c>
      <c r="C16" s="556">
        <v>1</v>
      </c>
      <c r="D16" s="555">
        <v>17</v>
      </c>
      <c r="E16" s="27"/>
      <c r="F16" s="1112"/>
      <c r="G16" s="561" t="s">
        <v>380</v>
      </c>
      <c r="H16" s="565">
        <v>6</v>
      </c>
      <c r="I16" s="564">
        <v>9.83</v>
      </c>
    </row>
    <row r="17" spans="1:9" ht="20.100000000000001" customHeight="1" x14ac:dyDescent="0.2">
      <c r="A17" s="1109"/>
      <c r="B17" s="557" t="s">
        <v>388</v>
      </c>
      <c r="C17" s="556">
        <v>1</v>
      </c>
      <c r="D17" s="555">
        <v>63</v>
      </c>
      <c r="F17" s="1110" t="s">
        <v>442</v>
      </c>
      <c r="G17" s="563" t="s">
        <v>385</v>
      </c>
      <c r="H17" s="559">
        <v>3</v>
      </c>
      <c r="I17" s="558">
        <v>28.4</v>
      </c>
    </row>
    <row r="18" spans="1:9" ht="20.100000000000001" customHeight="1" x14ac:dyDescent="0.2">
      <c r="A18" s="1109"/>
      <c r="B18" s="557" t="s">
        <v>386</v>
      </c>
      <c r="C18" s="556">
        <v>1</v>
      </c>
      <c r="D18" s="555">
        <v>17</v>
      </c>
      <c r="E18" s="27"/>
      <c r="F18" s="911"/>
      <c r="G18" s="562" t="s">
        <v>381</v>
      </c>
      <c r="H18" s="556">
        <v>2</v>
      </c>
      <c r="I18" s="555">
        <v>27</v>
      </c>
    </row>
    <row r="19" spans="1:9" ht="20.100000000000001" customHeight="1" thickBot="1" x14ac:dyDescent="0.25">
      <c r="A19" s="1109"/>
      <c r="B19" s="557" t="s">
        <v>441</v>
      </c>
      <c r="C19" s="556">
        <v>1</v>
      </c>
      <c r="D19" s="555">
        <v>3</v>
      </c>
      <c r="F19" s="912"/>
      <c r="G19" s="561" t="s">
        <v>441</v>
      </c>
      <c r="H19" s="553">
        <v>3</v>
      </c>
      <c r="I19" s="552">
        <v>27.4</v>
      </c>
    </row>
    <row r="20" spans="1:9" ht="20.100000000000001" customHeight="1" thickBot="1" x14ac:dyDescent="0.25">
      <c r="A20" s="1112"/>
      <c r="B20" s="554" t="s">
        <v>384</v>
      </c>
      <c r="C20" s="553">
        <v>2</v>
      </c>
      <c r="D20" s="552">
        <v>63</v>
      </c>
      <c r="E20" s="550"/>
    </row>
    <row r="21" spans="1:9" ht="20.100000000000001" customHeight="1" x14ac:dyDescent="0.2">
      <c r="A21" s="1113" t="s">
        <v>440</v>
      </c>
      <c r="B21" s="560" t="s">
        <v>385</v>
      </c>
      <c r="C21" s="559">
        <v>11</v>
      </c>
      <c r="D21" s="558">
        <v>219.00000000000003</v>
      </c>
      <c r="F21" s="27"/>
      <c r="G21" s="27"/>
      <c r="H21" s="27"/>
      <c r="I21" s="27"/>
    </row>
    <row r="22" spans="1:9" ht="20.100000000000001" customHeight="1" x14ac:dyDescent="0.2">
      <c r="A22" s="1114"/>
      <c r="B22" s="557" t="s">
        <v>381</v>
      </c>
      <c r="C22" s="556">
        <v>5</v>
      </c>
      <c r="D22" s="555">
        <v>200</v>
      </c>
      <c r="G22" s="27"/>
      <c r="H22" s="27"/>
      <c r="I22" s="27"/>
    </row>
    <row r="23" spans="1:9" ht="20.100000000000001" customHeight="1" x14ac:dyDescent="0.2">
      <c r="A23" s="1114"/>
      <c r="B23" s="557" t="s">
        <v>431</v>
      </c>
      <c r="C23" s="556">
        <v>1</v>
      </c>
      <c r="D23" s="555">
        <v>150</v>
      </c>
      <c r="F23" s="27"/>
      <c r="G23" s="27"/>
      <c r="H23" s="27"/>
      <c r="I23" s="27"/>
    </row>
    <row r="24" spans="1:9" ht="20.100000000000001" customHeight="1" thickBot="1" x14ac:dyDescent="0.25">
      <c r="A24" s="1115"/>
      <c r="B24" s="554" t="s">
        <v>380</v>
      </c>
      <c r="C24" s="553">
        <v>8</v>
      </c>
      <c r="D24" s="552">
        <v>178.9</v>
      </c>
      <c r="F24" s="27"/>
      <c r="G24" s="27"/>
      <c r="H24" s="27"/>
      <c r="I24" s="27"/>
    </row>
    <row r="25" spans="1:9" ht="20.100000000000001" customHeight="1" x14ac:dyDescent="0.2">
      <c r="A25" s="1116" t="s">
        <v>439</v>
      </c>
      <c r="B25" s="560" t="s">
        <v>438</v>
      </c>
      <c r="C25" s="559">
        <v>1</v>
      </c>
      <c r="D25" s="558">
        <v>26</v>
      </c>
      <c r="E25" s="27"/>
      <c r="F25" s="27"/>
      <c r="G25" s="27"/>
      <c r="H25" s="27"/>
      <c r="I25" s="27"/>
    </row>
    <row r="26" spans="1:9" ht="20.100000000000001" customHeight="1" x14ac:dyDescent="0.2">
      <c r="A26" s="1117"/>
      <c r="B26" s="557" t="s">
        <v>385</v>
      </c>
      <c r="C26" s="556">
        <v>4</v>
      </c>
      <c r="D26" s="555">
        <v>430</v>
      </c>
      <c r="E26" s="27"/>
      <c r="F26" s="27"/>
      <c r="G26" s="27"/>
      <c r="H26" s="27"/>
      <c r="I26" s="27"/>
    </row>
    <row r="27" spans="1:9" ht="20.100000000000001" customHeight="1" x14ac:dyDescent="0.2">
      <c r="A27" s="1117"/>
      <c r="B27" s="557" t="s">
        <v>381</v>
      </c>
      <c r="C27" s="556">
        <v>3</v>
      </c>
      <c r="D27" s="555">
        <v>397</v>
      </c>
      <c r="E27" s="27"/>
      <c r="F27" s="27"/>
      <c r="G27" s="27"/>
      <c r="H27" s="27"/>
      <c r="I27" s="27"/>
    </row>
    <row r="28" spans="1:9" ht="20.100000000000001" customHeight="1" x14ac:dyDescent="0.2">
      <c r="A28" s="1117"/>
      <c r="B28" s="557" t="s">
        <v>437</v>
      </c>
      <c r="C28" s="556">
        <v>1</v>
      </c>
      <c r="D28" s="555">
        <v>356</v>
      </c>
      <c r="E28" s="27"/>
      <c r="F28" s="27"/>
      <c r="G28" s="27"/>
      <c r="H28" s="27"/>
      <c r="I28" s="27"/>
    </row>
    <row r="29" spans="1:9" ht="20.100000000000001" customHeight="1" x14ac:dyDescent="0.2">
      <c r="A29" s="1117"/>
      <c r="B29" s="557" t="s">
        <v>436</v>
      </c>
      <c r="C29" s="556">
        <v>2</v>
      </c>
      <c r="D29" s="555">
        <v>382</v>
      </c>
      <c r="E29" s="27"/>
      <c r="F29" s="27"/>
      <c r="G29" s="27"/>
      <c r="H29" s="27"/>
      <c r="I29" s="27"/>
    </row>
    <row r="30" spans="1:9" ht="20.100000000000001" customHeight="1" x14ac:dyDescent="0.2">
      <c r="A30" s="1117"/>
      <c r="B30" s="557" t="s">
        <v>435</v>
      </c>
      <c r="C30" s="556">
        <v>1</v>
      </c>
      <c r="D30" s="555">
        <v>356</v>
      </c>
      <c r="E30" s="27"/>
      <c r="F30" s="27"/>
      <c r="G30" s="27"/>
      <c r="H30" s="27"/>
      <c r="I30" s="27"/>
    </row>
    <row r="31" spans="1:9" ht="20.100000000000001" customHeight="1" x14ac:dyDescent="0.2">
      <c r="A31" s="1117"/>
      <c r="B31" s="557" t="s">
        <v>434</v>
      </c>
      <c r="C31" s="556">
        <v>1</v>
      </c>
      <c r="D31" s="555">
        <v>356</v>
      </c>
      <c r="E31" s="27"/>
      <c r="F31" s="27"/>
      <c r="G31" s="27"/>
      <c r="H31" s="27"/>
      <c r="I31" s="27"/>
    </row>
    <row r="32" spans="1:9" ht="20.100000000000001" customHeight="1" x14ac:dyDescent="0.2">
      <c r="A32" s="1117"/>
      <c r="B32" s="557" t="s">
        <v>431</v>
      </c>
      <c r="C32" s="556">
        <v>2</v>
      </c>
      <c r="D32" s="555">
        <v>41</v>
      </c>
      <c r="E32" s="27"/>
      <c r="F32" s="27"/>
      <c r="G32" s="27"/>
      <c r="H32" s="27"/>
      <c r="I32" s="27"/>
    </row>
    <row r="33" spans="1:9" ht="20.100000000000001" customHeight="1" x14ac:dyDescent="0.2">
      <c r="A33" s="1117"/>
      <c r="B33" s="557" t="s">
        <v>382</v>
      </c>
      <c r="C33" s="556">
        <v>1</v>
      </c>
      <c r="D33" s="555">
        <v>356</v>
      </c>
      <c r="E33" s="27"/>
      <c r="F33" s="27"/>
      <c r="G33" s="27"/>
      <c r="H33" s="27"/>
      <c r="I33" s="27"/>
    </row>
    <row r="34" spans="1:9" ht="20.100000000000001" customHeight="1" x14ac:dyDescent="0.2">
      <c r="A34" s="1117"/>
      <c r="B34" s="557" t="s">
        <v>386</v>
      </c>
      <c r="C34" s="556">
        <v>2</v>
      </c>
      <c r="D34" s="555">
        <v>26</v>
      </c>
      <c r="E34" s="27"/>
      <c r="F34" s="27"/>
      <c r="G34" s="27"/>
      <c r="H34" s="27"/>
      <c r="I34" s="27"/>
    </row>
    <row r="35" spans="1:9" ht="20.100000000000001" customHeight="1" x14ac:dyDescent="0.2">
      <c r="A35" s="1117"/>
      <c r="B35" s="557" t="s">
        <v>433</v>
      </c>
      <c r="C35" s="556">
        <v>2</v>
      </c>
      <c r="D35" s="555">
        <v>16</v>
      </c>
    </row>
    <row r="36" spans="1:9" ht="20.100000000000001" customHeight="1" x14ac:dyDescent="0.2">
      <c r="A36" s="1117"/>
      <c r="B36" s="557" t="s">
        <v>380</v>
      </c>
      <c r="C36" s="556">
        <v>2</v>
      </c>
      <c r="D36" s="555">
        <v>5</v>
      </c>
    </row>
    <row r="37" spans="1:9" ht="20.100000000000001" customHeight="1" x14ac:dyDescent="0.2">
      <c r="A37" s="1117"/>
      <c r="B37" s="557" t="s">
        <v>384</v>
      </c>
      <c r="C37" s="556">
        <v>2</v>
      </c>
      <c r="D37" s="555">
        <v>356</v>
      </c>
    </row>
    <row r="38" spans="1:9" ht="20.100000000000001" customHeight="1" thickBot="1" x14ac:dyDescent="0.25">
      <c r="A38" s="1118"/>
      <c r="B38" s="554" t="s">
        <v>432</v>
      </c>
      <c r="C38" s="553">
        <v>3</v>
      </c>
      <c r="D38" s="552">
        <v>356</v>
      </c>
      <c r="E38" s="551"/>
    </row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30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31.5" customHeight="1" x14ac:dyDescent="0.2"/>
  </sheetData>
  <mergeCells count="11">
    <mergeCell ref="A21:A24"/>
    <mergeCell ref="A25:A38"/>
    <mergeCell ref="A2:A3"/>
    <mergeCell ref="B2:B3"/>
    <mergeCell ref="F2:F3"/>
    <mergeCell ref="G2:G3"/>
    <mergeCell ref="A4:A12"/>
    <mergeCell ref="F4:F7"/>
    <mergeCell ref="F8:F16"/>
    <mergeCell ref="A13:A20"/>
    <mergeCell ref="F17:F19"/>
  </mergeCells>
  <phoneticPr fontId="9"/>
  <printOptions horizontalCentered="1"/>
  <pageMargins left="0.55118110236220474" right="0.51181102362204722" top="0.9055118110236221" bottom="0.51181102362204722" header="0.51181102362204722" footer="0.51181102362204722"/>
  <pageSetup paperSize="9" scale="60" firstPageNumber="63" fitToHeight="0" pageOrder="overThenDown" orientation="portrait" useFirstPageNumber="1" r:id="rId1"/>
  <headerFooter alignWithMargins="0">
    <oddFooter>&amp;C&amp;"ＭＳ ゴシック,標準"&amp;18-&amp;P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58"/>
  <sheetViews>
    <sheetView tabSelected="1" view="pageBreakPreview" zoomScale="60" zoomScaleNormal="70" workbookViewId="0">
      <selection activeCell="J4" sqref="J4"/>
    </sheetView>
  </sheetViews>
  <sheetFormatPr defaultColWidth="8.83203125" defaultRowHeight="16.2" x14ac:dyDescent="0.2"/>
  <cols>
    <col min="1" max="16384" width="8.83203125" style="5"/>
  </cols>
  <sheetData>
    <row r="1" spans="1:106" s="244" customFormat="1" ht="30" customHeight="1" x14ac:dyDescent="0.2">
      <c r="A1" s="249" t="s">
        <v>3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6" ht="32.25" customHeight="1" x14ac:dyDescent="0.2">
      <c r="A2" s="1121" t="s">
        <v>128</v>
      </c>
      <c r="B2" s="1124" t="s">
        <v>455</v>
      </c>
      <c r="C2" s="1124" t="s">
        <v>456</v>
      </c>
      <c r="D2" s="1127" t="s">
        <v>465</v>
      </c>
      <c r="E2" s="1128"/>
      <c r="F2" s="1128"/>
      <c r="G2" s="1128"/>
      <c r="H2" s="1128"/>
      <c r="I2" s="1129"/>
      <c r="J2" s="1130" t="s">
        <v>466</v>
      </c>
    </row>
    <row r="3" spans="1:106" ht="32.25" customHeight="1" x14ac:dyDescent="0.2">
      <c r="A3" s="1122"/>
      <c r="B3" s="1125"/>
      <c r="C3" s="1125"/>
      <c r="D3" s="839" t="s">
        <v>457</v>
      </c>
      <c r="E3" s="1132" t="s">
        <v>7</v>
      </c>
      <c r="F3" s="1133"/>
      <c r="G3" s="1133"/>
      <c r="H3" s="1133"/>
      <c r="I3" s="1134"/>
      <c r="J3" s="1131"/>
    </row>
    <row r="4" spans="1:106" ht="32.25" customHeight="1" x14ac:dyDescent="0.2">
      <c r="A4" s="1123"/>
      <c r="B4" s="1126"/>
      <c r="C4" s="1126"/>
      <c r="D4" s="841" t="s">
        <v>312</v>
      </c>
      <c r="E4" s="842" t="s">
        <v>90</v>
      </c>
      <c r="F4" s="842" t="s">
        <v>91</v>
      </c>
      <c r="G4" s="842" t="s">
        <v>92</v>
      </c>
      <c r="H4" s="842" t="s">
        <v>93</v>
      </c>
      <c r="I4" s="842" t="s">
        <v>83</v>
      </c>
      <c r="J4" s="843" t="s">
        <v>460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</row>
    <row r="5" spans="1:106" ht="18.75" customHeight="1" x14ac:dyDescent="0.2">
      <c r="A5" s="1135" t="s">
        <v>106</v>
      </c>
      <c r="B5" s="88">
        <v>1</v>
      </c>
      <c r="C5" s="88">
        <v>1</v>
      </c>
      <c r="D5" s="88">
        <v>9.1999999999999993</v>
      </c>
      <c r="E5" s="88">
        <v>6.5</v>
      </c>
      <c r="F5" s="88">
        <v>2</v>
      </c>
      <c r="G5" s="88"/>
      <c r="H5" s="88"/>
      <c r="I5" s="88">
        <v>0.7</v>
      </c>
      <c r="J5" s="88">
        <v>10.7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106" ht="18.75" customHeight="1" x14ac:dyDescent="0.2">
      <c r="A6" s="1136"/>
      <c r="B6" s="89"/>
      <c r="C6" s="89"/>
      <c r="D6" s="844">
        <v>9.1999999999999993</v>
      </c>
      <c r="E6" s="389"/>
      <c r="F6" s="389"/>
      <c r="G6" s="389"/>
      <c r="H6" s="389"/>
      <c r="I6" s="389"/>
      <c r="J6" s="389"/>
    </row>
    <row r="7" spans="1:106" ht="18.75" customHeight="1" x14ac:dyDescent="0.2">
      <c r="A7" s="1135" t="s">
        <v>135</v>
      </c>
      <c r="B7" s="88">
        <v>5</v>
      </c>
      <c r="C7" s="88">
        <v>6</v>
      </c>
      <c r="D7" s="88">
        <v>8.8999999999999986</v>
      </c>
      <c r="E7" s="88">
        <v>5.8000000000000007</v>
      </c>
      <c r="F7" s="88">
        <v>2.7</v>
      </c>
      <c r="G7" s="88">
        <v>0.1</v>
      </c>
      <c r="H7" s="88"/>
      <c r="I7" s="88">
        <v>0.30000000000000004</v>
      </c>
      <c r="J7" s="88">
        <v>8.8999999999999986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106" ht="18.75" customHeight="1" x14ac:dyDescent="0.2">
      <c r="A8" s="1136"/>
      <c r="B8" s="89"/>
      <c r="C8" s="89"/>
      <c r="D8" s="844"/>
      <c r="E8" s="389"/>
      <c r="F8" s="389"/>
      <c r="G8" s="389"/>
      <c r="H8" s="389"/>
      <c r="I8" s="389"/>
      <c r="J8" s="389"/>
    </row>
    <row r="9" spans="1:106" ht="18.75" customHeight="1" x14ac:dyDescent="0.2">
      <c r="A9" s="1135" t="s">
        <v>124</v>
      </c>
      <c r="B9" s="88">
        <v>4</v>
      </c>
      <c r="C9" s="88">
        <v>4</v>
      </c>
      <c r="D9" s="846">
        <v>17</v>
      </c>
      <c r="E9" s="846">
        <v>8.5</v>
      </c>
      <c r="F9" s="846">
        <v>3</v>
      </c>
      <c r="G9" s="846">
        <v>2.1</v>
      </c>
      <c r="H9" s="846">
        <v>1.8</v>
      </c>
      <c r="I9" s="846">
        <v>1.6</v>
      </c>
      <c r="J9" s="846">
        <v>9.6000000000000014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106" ht="18.75" customHeight="1" x14ac:dyDescent="0.2">
      <c r="A10" s="1137"/>
      <c r="B10" s="89"/>
      <c r="C10" s="89"/>
      <c r="D10" s="856">
        <v>-3.7</v>
      </c>
      <c r="E10" s="389"/>
      <c r="F10" s="389"/>
      <c r="G10" s="389"/>
      <c r="H10" s="389"/>
      <c r="I10" s="389"/>
      <c r="J10" s="389"/>
    </row>
    <row r="11" spans="1:106" ht="18.75" customHeight="1" x14ac:dyDescent="0.2">
      <c r="A11" s="1135" t="s">
        <v>458</v>
      </c>
      <c r="B11" s="88">
        <v>9</v>
      </c>
      <c r="C11" s="88">
        <v>9</v>
      </c>
      <c r="D11" s="252">
        <v>197.80999999999997</v>
      </c>
      <c r="E11" s="252">
        <v>2.9000000000000004</v>
      </c>
      <c r="F11" s="252">
        <v>145.39999999999998</v>
      </c>
      <c r="G11" s="252">
        <v>1</v>
      </c>
      <c r="H11" s="252"/>
      <c r="I11" s="252">
        <v>48</v>
      </c>
      <c r="J11" s="252">
        <v>199.20000000000002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106" ht="18.75" customHeight="1" x14ac:dyDescent="0.2">
      <c r="A12" s="1136"/>
      <c r="B12" s="89"/>
      <c r="C12" s="89"/>
      <c r="D12" s="388" t="s">
        <v>463</v>
      </c>
      <c r="E12" s="389"/>
      <c r="F12" s="389"/>
      <c r="G12" s="389"/>
      <c r="H12" s="389"/>
      <c r="I12" s="389"/>
      <c r="J12" s="389"/>
    </row>
    <row r="13" spans="1:106" ht="18.75" customHeight="1" x14ac:dyDescent="0.2">
      <c r="A13" s="1138" t="s">
        <v>459</v>
      </c>
      <c r="B13" s="88">
        <v>1</v>
      </c>
      <c r="C13" s="88">
        <v>4</v>
      </c>
      <c r="D13" s="252">
        <v>14.5</v>
      </c>
      <c r="E13" s="252">
        <v>1.4</v>
      </c>
      <c r="F13" s="252">
        <v>13</v>
      </c>
      <c r="G13" s="252"/>
      <c r="H13" s="252"/>
      <c r="I13" s="252">
        <v>0.1</v>
      </c>
      <c r="J13" s="252">
        <v>9.4</v>
      </c>
    </row>
    <row r="14" spans="1:106" ht="49.8" customHeight="1" x14ac:dyDescent="0.2">
      <c r="A14" s="1138"/>
      <c r="B14" s="89"/>
      <c r="C14" s="89"/>
      <c r="D14" s="844" t="s">
        <v>464</v>
      </c>
      <c r="E14" s="389"/>
      <c r="F14" s="389"/>
      <c r="G14" s="389"/>
      <c r="H14" s="389"/>
      <c r="I14" s="389"/>
      <c r="J14" s="389"/>
    </row>
    <row r="15" spans="1:106" ht="18.75" customHeight="1" x14ac:dyDescent="0.2">
      <c r="A15" s="1120" t="s">
        <v>32</v>
      </c>
      <c r="B15" s="88">
        <v>2</v>
      </c>
      <c r="C15" s="88">
        <v>1</v>
      </c>
      <c r="D15" s="252">
        <v>1.53</v>
      </c>
      <c r="E15" s="252"/>
      <c r="F15" s="252">
        <v>1.53</v>
      </c>
      <c r="G15" s="252"/>
      <c r="H15" s="252"/>
      <c r="I15" s="252"/>
      <c r="J15" s="252">
        <v>1.53</v>
      </c>
    </row>
    <row r="16" spans="1:106" ht="18.75" customHeight="1" x14ac:dyDescent="0.2">
      <c r="A16" s="1120"/>
      <c r="B16" s="89"/>
      <c r="C16" s="89"/>
      <c r="D16" s="845"/>
      <c r="E16" s="389"/>
      <c r="F16" s="389"/>
      <c r="G16" s="389"/>
      <c r="H16" s="389"/>
      <c r="I16" s="389"/>
      <c r="J16" s="142">
        <v>-0.6</v>
      </c>
    </row>
    <row r="17" spans="1:26" ht="24.75" customHeight="1" x14ac:dyDescent="0.2">
      <c r="A17" s="1120" t="s">
        <v>6</v>
      </c>
      <c r="B17" s="88"/>
      <c r="C17" s="88"/>
      <c r="D17" s="252"/>
      <c r="E17" s="252"/>
      <c r="F17" s="252"/>
      <c r="G17" s="252"/>
      <c r="H17" s="252"/>
      <c r="I17" s="252"/>
      <c r="J17" s="25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2.25" customHeight="1" x14ac:dyDescent="0.2">
      <c r="A18" s="1120"/>
      <c r="B18" s="89"/>
      <c r="C18" s="89"/>
      <c r="D18" s="845"/>
      <c r="E18" s="389"/>
      <c r="F18" s="389"/>
      <c r="G18" s="389"/>
      <c r="H18" s="389"/>
      <c r="I18" s="389"/>
      <c r="J18" s="142"/>
    </row>
    <row r="19" spans="1:26" ht="18.75" customHeight="1" x14ac:dyDescent="0.2"/>
    <row r="20" spans="1:26" ht="18.75" customHeight="1" x14ac:dyDescent="0.2"/>
    <row r="21" spans="1:26" ht="18.75" customHeight="1" x14ac:dyDescent="0.2"/>
    <row r="22" spans="1:26" ht="18.75" customHeight="1" x14ac:dyDescent="0.2"/>
    <row r="23" spans="1:26" ht="18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x14ac:dyDescent="0.2"/>
    <row r="25" spans="1:26" ht="18.75" customHeight="1" x14ac:dyDescent="0.2"/>
    <row r="26" spans="1:26" ht="18.75" customHeight="1" x14ac:dyDescent="0.2"/>
    <row r="27" spans="1:26" ht="18.75" customHeight="1" x14ac:dyDescent="0.2"/>
    <row r="28" spans="1:26" ht="18.75" customHeight="1" x14ac:dyDescent="0.2"/>
    <row r="29" spans="1:26" ht="18.75" customHeight="1" x14ac:dyDescent="0.2"/>
    <row r="30" spans="1:26" ht="18.75" customHeight="1" x14ac:dyDescent="0.2"/>
    <row r="31" spans="1:26" ht="18.75" customHeight="1" x14ac:dyDescent="0.2"/>
    <row r="32" spans="1:26" ht="18.75" customHeight="1" x14ac:dyDescent="0.2"/>
    <row r="33" spans="1:25" ht="21" customHeight="1" x14ac:dyDescent="0.2"/>
    <row r="34" spans="1:25" ht="18.75" customHeight="1" x14ac:dyDescent="0.2"/>
    <row r="35" spans="1:25" ht="18.75" customHeight="1" x14ac:dyDescent="0.2"/>
    <row r="36" spans="1:25" ht="18.75" customHeight="1" x14ac:dyDescent="0.2"/>
    <row r="37" spans="1:25" ht="32.25" customHeight="1" x14ac:dyDescent="0.2"/>
    <row r="38" spans="1:25" ht="27" customHeight="1" x14ac:dyDescent="0.2"/>
    <row r="39" spans="1:25" ht="18.75" customHeight="1" x14ac:dyDescent="0.2"/>
    <row r="40" spans="1:25" ht="18.75" customHeight="1" x14ac:dyDescent="0.2"/>
    <row r="41" spans="1:25" ht="18.75" customHeight="1" x14ac:dyDescent="0.2"/>
    <row r="42" spans="1:25" ht="18.75" customHeight="1" x14ac:dyDescent="0.2"/>
    <row r="43" spans="1:25" ht="46.5" customHeight="1" x14ac:dyDescent="0.2"/>
    <row r="44" spans="1:25" ht="50.25" customHeight="1" x14ac:dyDescent="0.2"/>
    <row r="45" spans="1:25" ht="24" customHeight="1" x14ac:dyDescent="0.2"/>
    <row r="46" spans="1:25" ht="19.5" customHeight="1" x14ac:dyDescent="0.2"/>
    <row r="47" spans="1:25" ht="27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24" customHeight="1" x14ac:dyDescent="0.2"/>
    <row r="49" spans="1:25" ht="18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8.75" customHeight="1" x14ac:dyDescent="0.2"/>
    <row r="51" spans="1:25" ht="18.75" customHeight="1" x14ac:dyDescent="0.2"/>
    <row r="52" spans="1:25" ht="18.75" customHeight="1" x14ac:dyDescent="0.2"/>
    <row r="53" spans="1:25" ht="18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8.75" customHeight="1" x14ac:dyDescent="0.2"/>
    <row r="57" spans="1:25" ht="33.75" customHeight="1" x14ac:dyDescent="0.2"/>
    <row r="58" spans="1:25" ht="22.5" customHeight="1" x14ac:dyDescent="0.2"/>
  </sheetData>
  <mergeCells count="13">
    <mergeCell ref="J2:J3"/>
    <mergeCell ref="E3:I3"/>
    <mergeCell ref="A15:A16"/>
    <mergeCell ref="A5:A6"/>
    <mergeCell ref="A7:A8"/>
    <mergeCell ref="A9:A10"/>
    <mergeCell ref="A11:A12"/>
    <mergeCell ref="A13:A14"/>
    <mergeCell ref="A17:A18"/>
    <mergeCell ref="A2:A4"/>
    <mergeCell ref="B2:B4"/>
    <mergeCell ref="C2:C4"/>
    <mergeCell ref="D2:I2"/>
  </mergeCells>
  <phoneticPr fontId="9"/>
  <printOptions horizontalCentered="1"/>
  <pageMargins left="0.55118110236220474" right="0.51181102362204722" top="0.9055118110236221" bottom="0.51181102362204722" header="0.51181102362204722" footer="0.51181102362204722"/>
  <pageSetup paperSize="9" scale="82" firstPageNumber="64" fitToHeight="0" pageOrder="overThenDown" orientation="portrait" useFirstPageNumber="1" r:id="rId1"/>
  <headerFooter alignWithMargins="0">
    <oddFooter>&amp;C&amp;"ＭＳ ゴシック,標準"&amp;18-&amp;P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Ⅱ大豆の部</vt:lpstr>
      <vt:lpstr>大豆生産①</vt:lpstr>
      <vt:lpstr>栽培管理状況②（１）</vt:lpstr>
      <vt:lpstr>栽培管理状況②（２）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'栽培管理状況②（１）'!Print_Area</vt:lpstr>
      <vt:lpstr>'栽培管理状況②（２）'!Print_Area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乾燥調製施設等設置状況⑥!Print_Titles</vt:lpstr>
      <vt:lpstr>'栽培管理状況②（１）'!Print_Titles</vt:lpstr>
      <vt:lpstr>'栽培管理状況②（２）'!Print_Titles</vt:lpstr>
      <vt:lpstr>大豆の検査結果③!Print_Titles</vt:lpstr>
      <vt:lpstr>大豆生産①!Print_Titles</vt:lpstr>
      <vt:lpstr>大豆団地状況⑤!Print_Titles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廣瀬 允康</cp:lastModifiedBy>
  <cp:lastPrinted>2019-11-12T09:54:11Z</cp:lastPrinted>
  <dcterms:created xsi:type="dcterms:W3CDTF">1998-02-19T23:50:03Z</dcterms:created>
  <dcterms:modified xsi:type="dcterms:W3CDTF">2019-11-19T05:13:14Z</dcterms:modified>
  <cp:contentStatus/>
</cp:coreProperties>
</file>