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s420d-suiden\水田畑作共有\生産に関する資料\平成30年産　水稲・大豆・麦・そばの生産に関する資料\05_製本\03_公開版\"/>
    </mc:Choice>
  </mc:AlternateContent>
  <bookViews>
    <workbookView xWindow="-12" yWindow="-12" windowWidth="10320" windowHeight="8100" tabRatio="838" firstSheet="6" activeTab="7"/>
  </bookViews>
  <sheets>
    <sheet name="Ⅰ水稲の部" sheetId="40" r:id="rId1"/>
    <sheet name="1標高別銘柄品種" sheetId="4" r:id="rId2"/>
    <sheet name="2米の検査状況" sheetId="30" r:id="rId3"/>
    <sheet name="3水稲種子注文数量" sheetId="38" r:id="rId4"/>
    <sheet name="4地力・土改材" sheetId="11" r:id="rId5"/>
    <sheet name="5-1稲わら利用" sheetId="17" r:id="rId6"/>
    <sheet name="5-2もみがら利用" sheetId="26" r:id="rId7"/>
    <sheet name="5-3もみがら利用(CE等)" sheetId="27" r:id="rId8"/>
    <sheet name="6(1)田植機・収穫機" sheetId="12" r:id="rId9"/>
    <sheet name="6(2)育苗施設" sheetId="23" r:id="rId10"/>
    <sheet name="6(3)共乾施設" sheetId="14" r:id="rId11"/>
    <sheet name="7直播普及状況" sheetId="15" r:id="rId12"/>
    <sheet name="8環境に配慮した" sheetId="39" r:id="rId13"/>
    <sheet name="9大規模稲作経営体" sheetId="21" r:id="rId14"/>
    <sheet name="11産地生産力強化" sheetId="34" r:id="rId15"/>
  </sheets>
  <externalReferences>
    <externalReference r:id="rId16"/>
  </externalReferences>
  <definedNames>
    <definedName name="_xlnm._FilterDatabase" localSheetId="11" hidden="1">'7直播普及状況'!$A$3:$Y$89</definedName>
    <definedName name="P_A">'[1]1標高別銘柄品種'!$A$2:$Y$10</definedName>
    <definedName name="_xlnm.Print_Area" localSheetId="14">'11産地生産力強化'!$A$1:$M$23</definedName>
    <definedName name="_xlnm.Print_Area" localSheetId="1">'1標高別銘柄品種'!$A$1:$K$88</definedName>
    <definedName name="_xlnm.Print_Area" localSheetId="2">'2米の検査状況'!$A$1:$J$65</definedName>
    <definedName name="_xlnm.Print_Area" localSheetId="3">'3水稲種子注文数量'!$A$1:$O$84</definedName>
    <definedName name="_xlnm.Print_Area" localSheetId="4">'4地力・土改材'!$A$1:$Y$32</definedName>
    <definedName name="_xlnm.Print_Area" localSheetId="5">'5-1稲わら利用'!$A$1:$P$34</definedName>
    <definedName name="_xlnm.Print_Area" localSheetId="6">'5-2もみがら利用'!$A$1:$P$34</definedName>
    <definedName name="_xlnm.Print_Area" localSheetId="7">'5-3もみがら利用(CE等)'!$A$1:$O$34</definedName>
    <definedName name="_xlnm.Print_Area" localSheetId="8">'6(1)田植機・収穫機'!$A$1:$R$89</definedName>
    <definedName name="_xlnm.Print_Area" localSheetId="9">'6(2)育苗施設'!$A$1:$AA$90</definedName>
    <definedName name="_xlnm.Print_Area" localSheetId="10">'6(3)共乾施設'!$A$1:$AB$90</definedName>
    <definedName name="_xlnm.Print_Area" localSheetId="11">'7直播普及状況'!$A$1:$Y$90</definedName>
    <definedName name="_xlnm.Print_Area" localSheetId="12">'8環境に配慮した'!$A$1:$J$18</definedName>
    <definedName name="_xlnm.Print_Area" localSheetId="13">'9大規模稲作経営体'!$A$1:$I$88</definedName>
    <definedName name="_xlnm.Print_Area" localSheetId="0">Ⅰ水稲の部!$A$1:$G$39</definedName>
    <definedName name="_xlnm.Print_Area">'1標高別銘柄品種'!$A$1:$L$6</definedName>
    <definedName name="_xlnm.Print_Titles" localSheetId="1">'1標高別銘柄品種'!$1:$6</definedName>
    <definedName name="_xlnm.Print_Titles" localSheetId="3">'3水稲種子注文数量'!$1:$3</definedName>
    <definedName name="_xlnm.Print_Titles" localSheetId="4">'4地力・土改材'!$1:$7</definedName>
    <definedName name="_xlnm.Print_Titles" localSheetId="5">'5-1稲わら利用'!$1:$8</definedName>
    <definedName name="_xlnm.Print_Titles" localSheetId="6">'5-2もみがら利用'!$3:$8</definedName>
    <definedName name="_xlnm.Print_Titles" localSheetId="7">'5-3もみがら利用(CE等)'!$3:$8</definedName>
    <definedName name="_xlnm.Print_Titles" localSheetId="8">'6(1)田植機・収穫機'!$1:$8</definedName>
    <definedName name="_xlnm.Print_Titles" localSheetId="9">'6(2)育苗施設'!$1:$8</definedName>
    <definedName name="_xlnm.Print_Titles" localSheetId="10">'6(3)共乾施設'!$1:$8</definedName>
    <definedName name="_xlnm.Print_Titles" localSheetId="11">'7直播普及状況'!$1:$7</definedName>
    <definedName name="_xlnm.Print_Titles" localSheetId="12">'8環境に配慮した'!$1:$6</definedName>
    <definedName name="_xlnm.Print_Titles" localSheetId="13">'9大規模稲作経営体'!$2:$4</definedName>
  </definedNames>
  <calcPr calcId="162913"/>
</workbook>
</file>

<file path=xl/calcChain.xml><?xml version="1.0" encoding="utf-8"?>
<calcChain xmlns="http://schemas.openxmlformats.org/spreadsheetml/2006/main">
  <c r="D44" i="30" l="1"/>
  <c r="C5" i="21" l="1"/>
  <c r="K43" i="15" l="1"/>
  <c r="P7" i="4"/>
  <c r="C13" i="26"/>
  <c r="Y10" i="23" l="1"/>
  <c r="AA79" i="23" l="1"/>
  <c r="Z79" i="23"/>
  <c r="Y79" i="23"/>
  <c r="X79" i="23"/>
  <c r="W79" i="23"/>
  <c r="V79" i="23"/>
  <c r="U79" i="23"/>
  <c r="T79" i="23"/>
  <c r="S79" i="23"/>
  <c r="R79" i="23"/>
  <c r="Q79" i="23"/>
  <c r="P79" i="23"/>
  <c r="O79" i="23"/>
  <c r="N79" i="23"/>
  <c r="M79" i="23"/>
  <c r="L79" i="23"/>
  <c r="K79" i="23"/>
  <c r="J79" i="23"/>
  <c r="H79" i="23"/>
  <c r="G79" i="23"/>
  <c r="F79" i="23"/>
  <c r="E79" i="23"/>
  <c r="I78" i="23"/>
  <c r="D78" i="23"/>
  <c r="I77" i="23"/>
  <c r="D77" i="23"/>
  <c r="I76" i="23"/>
  <c r="D76" i="23"/>
  <c r="I75" i="23"/>
  <c r="D75" i="23"/>
  <c r="D79" i="23" l="1"/>
  <c r="I79" i="23"/>
  <c r="N75" i="4" l="1"/>
  <c r="M11" i="4" l="1"/>
  <c r="I76" i="21" l="1"/>
  <c r="H76" i="21"/>
  <c r="G76" i="21"/>
  <c r="F76" i="21"/>
  <c r="E76" i="21"/>
  <c r="D76" i="21"/>
  <c r="C76" i="21"/>
  <c r="Y79" i="15"/>
  <c r="X79" i="15"/>
  <c r="W79" i="15"/>
  <c r="V79" i="15"/>
  <c r="U79" i="15"/>
  <c r="T79" i="15"/>
  <c r="S79" i="15"/>
  <c r="R79" i="15"/>
  <c r="Q79" i="15"/>
  <c r="P79" i="15"/>
  <c r="O79" i="15"/>
  <c r="N79" i="15"/>
  <c r="M79" i="15"/>
  <c r="L79" i="15"/>
  <c r="K79" i="15"/>
  <c r="J79" i="15"/>
  <c r="I79" i="15"/>
  <c r="H79" i="15"/>
  <c r="G79" i="15"/>
  <c r="F79" i="15"/>
  <c r="E79" i="15"/>
  <c r="D79" i="15"/>
  <c r="C79" i="15"/>
  <c r="AB79" i="14"/>
  <c r="AA79" i="14"/>
  <c r="Z79" i="14"/>
  <c r="Y79" i="14"/>
  <c r="X79" i="14"/>
  <c r="W79" i="14"/>
  <c r="V79" i="14"/>
  <c r="U79" i="14"/>
  <c r="T79" i="14"/>
  <c r="S79" i="14"/>
  <c r="R79" i="14"/>
  <c r="Q79" i="14"/>
  <c r="P79" i="14"/>
  <c r="O79" i="14"/>
  <c r="N79" i="14"/>
  <c r="M79" i="14"/>
  <c r="L79" i="14"/>
  <c r="K79" i="14"/>
  <c r="J79" i="14"/>
  <c r="I79" i="14"/>
  <c r="H79" i="14"/>
  <c r="G79" i="14"/>
  <c r="F79" i="14"/>
  <c r="E79" i="14"/>
  <c r="D79" i="14"/>
  <c r="C79" i="14"/>
  <c r="R79" i="12"/>
  <c r="Q79" i="12"/>
  <c r="P79" i="12"/>
  <c r="N79" i="12"/>
  <c r="M79" i="12"/>
  <c r="L79" i="12"/>
  <c r="K79" i="12"/>
  <c r="J79" i="12"/>
  <c r="I79" i="12"/>
  <c r="H79" i="12"/>
  <c r="F79" i="12"/>
  <c r="E79" i="12"/>
  <c r="D79" i="12"/>
  <c r="O78" i="12"/>
  <c r="G78" i="12"/>
  <c r="O77" i="12"/>
  <c r="G77" i="12"/>
  <c r="O76" i="12"/>
  <c r="G76" i="12"/>
  <c r="G79" i="12" s="1"/>
  <c r="O75" i="12"/>
  <c r="O79" i="12" s="1"/>
  <c r="G75" i="12"/>
  <c r="K13" i="15" l="1"/>
  <c r="D20" i="15"/>
  <c r="D19" i="15"/>
  <c r="C89" i="14"/>
  <c r="M23" i="26"/>
  <c r="L23" i="26"/>
  <c r="K23" i="26"/>
  <c r="I23" i="26"/>
  <c r="G23" i="26"/>
  <c r="R21" i="26"/>
  <c r="I7" i="39" l="1"/>
  <c r="C8" i="39"/>
  <c r="D8" i="39"/>
  <c r="E8" i="39"/>
  <c r="F8" i="39"/>
  <c r="F7" i="39" s="1"/>
  <c r="G8" i="39"/>
  <c r="G7" i="39" s="1"/>
  <c r="H8" i="39"/>
  <c r="H7" i="39" s="1"/>
  <c r="I8" i="39"/>
  <c r="J8" i="39"/>
  <c r="J7" i="39" s="1"/>
  <c r="C9" i="39"/>
  <c r="D9" i="39"/>
  <c r="E9" i="39"/>
  <c r="F9" i="39"/>
  <c r="G9" i="39"/>
  <c r="H9" i="39"/>
  <c r="I9" i="39"/>
  <c r="J9" i="39"/>
  <c r="C10" i="39"/>
  <c r="D10" i="39"/>
  <c r="E10" i="39"/>
  <c r="F10" i="39"/>
  <c r="G10" i="39"/>
  <c r="H10" i="39"/>
  <c r="I10" i="39"/>
  <c r="J10" i="39"/>
  <c r="F8" i="38" l="1"/>
  <c r="N8" i="38"/>
  <c r="E10" i="38"/>
  <c r="I10" i="38"/>
  <c r="M10" i="38"/>
  <c r="E11" i="38"/>
  <c r="I11" i="38"/>
  <c r="M11" i="38"/>
  <c r="D14" i="38"/>
  <c r="E14" i="38"/>
  <c r="F14" i="38"/>
  <c r="G14" i="38"/>
  <c r="H14" i="38"/>
  <c r="I14" i="38"/>
  <c r="J14" i="38"/>
  <c r="K14" i="38"/>
  <c r="L14" i="38"/>
  <c r="M14" i="38"/>
  <c r="N14" i="38"/>
  <c r="O14" i="38"/>
  <c r="C15" i="38"/>
  <c r="C17" i="38" s="1"/>
  <c r="C16" i="38"/>
  <c r="D17" i="38"/>
  <c r="E17" i="38"/>
  <c r="E8" i="38" s="1"/>
  <c r="F17" i="38"/>
  <c r="G17" i="38"/>
  <c r="G8" i="38" s="1"/>
  <c r="G5" i="38" s="1"/>
  <c r="H17" i="38"/>
  <c r="I17" i="38"/>
  <c r="I8" i="38" s="1"/>
  <c r="J17" i="38"/>
  <c r="J8" i="38" s="1"/>
  <c r="K17" i="38"/>
  <c r="K8" i="38" s="1"/>
  <c r="K5" i="38" s="1"/>
  <c r="M17" i="38"/>
  <c r="M8" i="38" s="1"/>
  <c r="N17" i="38"/>
  <c r="O17" i="38"/>
  <c r="O8" i="38" s="1"/>
  <c r="O5" i="38" s="1"/>
  <c r="C18" i="38"/>
  <c r="C21" i="38" s="1"/>
  <c r="C19" i="38"/>
  <c r="C20" i="38"/>
  <c r="D21" i="38"/>
  <c r="D8" i="38" s="1"/>
  <c r="E21" i="38"/>
  <c r="F21" i="38"/>
  <c r="G21" i="38"/>
  <c r="H21" i="38"/>
  <c r="H8" i="38" s="1"/>
  <c r="H5" i="38" s="1"/>
  <c r="I21" i="38"/>
  <c r="J21" i="38"/>
  <c r="K21" i="38"/>
  <c r="L21" i="38"/>
  <c r="L8" i="38" s="1"/>
  <c r="M21" i="38"/>
  <c r="N21" i="38"/>
  <c r="O21" i="38"/>
  <c r="C22" i="38"/>
  <c r="C25" i="38" s="1"/>
  <c r="C23" i="38"/>
  <c r="C24" i="38"/>
  <c r="D25" i="38"/>
  <c r="E25" i="38"/>
  <c r="F25" i="38"/>
  <c r="G25" i="38"/>
  <c r="H25" i="38"/>
  <c r="I25" i="38"/>
  <c r="J25" i="38"/>
  <c r="K25" i="38"/>
  <c r="L25" i="38"/>
  <c r="M25" i="38"/>
  <c r="N25" i="38"/>
  <c r="O25" i="38"/>
  <c r="C26" i="38"/>
  <c r="C27" i="38"/>
  <c r="C28" i="38"/>
  <c r="C30" i="38" s="1"/>
  <c r="C29" i="38"/>
  <c r="D30" i="38"/>
  <c r="D9" i="38" s="1"/>
  <c r="E30" i="38"/>
  <c r="E9" i="38" s="1"/>
  <c r="F30" i="38"/>
  <c r="F9" i="38" s="1"/>
  <c r="G30" i="38"/>
  <c r="G9" i="38" s="1"/>
  <c r="H30" i="38"/>
  <c r="H9" i="38" s="1"/>
  <c r="I30" i="38"/>
  <c r="I9" i="38" s="1"/>
  <c r="J30" i="38"/>
  <c r="J9" i="38" s="1"/>
  <c r="K30" i="38"/>
  <c r="K9" i="38" s="1"/>
  <c r="L30" i="38"/>
  <c r="L9" i="38" s="1"/>
  <c r="M30" i="38"/>
  <c r="M9" i="38" s="1"/>
  <c r="N30" i="38"/>
  <c r="N9" i="38" s="1"/>
  <c r="O30" i="38"/>
  <c r="O9" i="38" s="1"/>
  <c r="C31" i="38"/>
  <c r="C32" i="38"/>
  <c r="C39" i="38" s="1"/>
  <c r="C33" i="38"/>
  <c r="C34" i="38"/>
  <c r="C35" i="38"/>
  <c r="C36" i="38"/>
  <c r="C37" i="38"/>
  <c r="C38" i="38"/>
  <c r="D39" i="38"/>
  <c r="E39" i="38"/>
  <c r="F39" i="38"/>
  <c r="G39" i="38"/>
  <c r="H39" i="38"/>
  <c r="I39" i="38"/>
  <c r="J39" i="38"/>
  <c r="K39" i="38"/>
  <c r="L39" i="38"/>
  <c r="M39" i="38"/>
  <c r="N39" i="38"/>
  <c r="O39" i="38"/>
  <c r="C40" i="38"/>
  <c r="C41" i="38"/>
  <c r="C49" i="38" s="1"/>
  <c r="C10" i="38" s="1"/>
  <c r="C42" i="38"/>
  <c r="C43" i="38"/>
  <c r="C44" i="38"/>
  <c r="C45" i="38"/>
  <c r="C46" i="38"/>
  <c r="C47" i="38"/>
  <c r="C48" i="38"/>
  <c r="D49" i="38"/>
  <c r="D10" i="38" s="1"/>
  <c r="E49" i="38"/>
  <c r="F49" i="38"/>
  <c r="F10" i="38" s="1"/>
  <c r="G49" i="38"/>
  <c r="G10" i="38" s="1"/>
  <c r="H49" i="38"/>
  <c r="H10" i="38" s="1"/>
  <c r="I49" i="38"/>
  <c r="J49" i="38"/>
  <c r="J10" i="38" s="1"/>
  <c r="K49" i="38"/>
  <c r="K10" i="38" s="1"/>
  <c r="L49" i="38"/>
  <c r="L10" i="38" s="1"/>
  <c r="M49" i="38"/>
  <c r="N49" i="38"/>
  <c r="N10" i="38" s="1"/>
  <c r="O49" i="38"/>
  <c r="O10" i="38" s="1"/>
  <c r="C50" i="38"/>
  <c r="C53" i="38" s="1"/>
  <c r="C11" i="38" s="1"/>
  <c r="C51" i="38"/>
  <c r="C52" i="38"/>
  <c r="D53" i="38"/>
  <c r="D11" i="38" s="1"/>
  <c r="D6" i="38" s="1"/>
  <c r="E53" i="38"/>
  <c r="F53" i="38"/>
  <c r="F11" i="38" s="1"/>
  <c r="F6" i="38" s="1"/>
  <c r="G53" i="38"/>
  <c r="G11" i="38" s="1"/>
  <c r="H53" i="38"/>
  <c r="H11" i="38" s="1"/>
  <c r="I53" i="38"/>
  <c r="J53" i="38"/>
  <c r="J11" i="38" s="1"/>
  <c r="J6" i="38" s="1"/>
  <c r="K53" i="38"/>
  <c r="K11" i="38" s="1"/>
  <c r="L53" i="38"/>
  <c r="L11" i="38" s="1"/>
  <c r="L6" i="38" s="1"/>
  <c r="M53" i="38"/>
  <c r="N53" i="38"/>
  <c r="N11" i="38" s="1"/>
  <c r="N6" i="38" s="1"/>
  <c r="O53" i="38"/>
  <c r="O11" i="38" s="1"/>
  <c r="C54" i="38"/>
  <c r="C57" i="38" s="1"/>
  <c r="C55" i="38"/>
  <c r="C56" i="38"/>
  <c r="D57" i="38"/>
  <c r="E57" i="38"/>
  <c r="F57" i="38"/>
  <c r="G57" i="38"/>
  <c r="H57" i="38"/>
  <c r="I57" i="38"/>
  <c r="J57" i="38"/>
  <c r="K57" i="38"/>
  <c r="L57" i="38"/>
  <c r="M57" i="38"/>
  <c r="N57" i="38"/>
  <c r="O57" i="38"/>
  <c r="C58" i="38"/>
  <c r="C65" i="38" s="1"/>
  <c r="C59" i="38"/>
  <c r="C60" i="38"/>
  <c r="C61" i="38"/>
  <c r="C62" i="38"/>
  <c r="C63" i="38"/>
  <c r="C64" i="38"/>
  <c r="D65" i="38"/>
  <c r="E65" i="38"/>
  <c r="F65" i="38"/>
  <c r="G65" i="38"/>
  <c r="H65" i="38"/>
  <c r="I65" i="38"/>
  <c r="J65" i="38"/>
  <c r="K65" i="38"/>
  <c r="L65" i="38"/>
  <c r="M65" i="38"/>
  <c r="N65" i="38"/>
  <c r="O65" i="38"/>
  <c r="C66" i="38"/>
  <c r="C69" i="38" s="1"/>
  <c r="C12" i="38" s="1"/>
  <c r="C67" i="38"/>
  <c r="C68" i="38"/>
  <c r="D69" i="38"/>
  <c r="D12" i="38" s="1"/>
  <c r="E69" i="38"/>
  <c r="E12" i="38" s="1"/>
  <c r="F69" i="38"/>
  <c r="F12" i="38" s="1"/>
  <c r="G69" i="38"/>
  <c r="G12" i="38" s="1"/>
  <c r="H69" i="38"/>
  <c r="H12" i="38" s="1"/>
  <c r="I69" i="38"/>
  <c r="I12" i="38" s="1"/>
  <c r="J69" i="38"/>
  <c r="J12" i="38" s="1"/>
  <c r="K69" i="38"/>
  <c r="K12" i="38" s="1"/>
  <c r="L69" i="38"/>
  <c r="L12" i="38" s="1"/>
  <c r="M69" i="38"/>
  <c r="M12" i="38" s="1"/>
  <c r="N69" i="38"/>
  <c r="N12" i="38" s="1"/>
  <c r="O69" i="38"/>
  <c r="O12" i="38" s="1"/>
  <c r="C70" i="38"/>
  <c r="C71" i="38"/>
  <c r="C72" i="38"/>
  <c r="C74" i="38" s="1"/>
  <c r="C73" i="38"/>
  <c r="D74" i="38"/>
  <c r="D13" i="38" s="1"/>
  <c r="D7" i="38" s="1"/>
  <c r="E74" i="38"/>
  <c r="F74" i="38"/>
  <c r="F13" i="38" s="1"/>
  <c r="F7" i="38" s="1"/>
  <c r="G74" i="38"/>
  <c r="G13" i="38" s="1"/>
  <c r="G7" i="38" s="1"/>
  <c r="H74" i="38"/>
  <c r="H13" i="38" s="1"/>
  <c r="H7" i="38" s="1"/>
  <c r="I74" i="38"/>
  <c r="I13" i="38" s="1"/>
  <c r="I7" i="38" s="1"/>
  <c r="J74" i="38"/>
  <c r="J13" i="38" s="1"/>
  <c r="J7" i="38" s="1"/>
  <c r="K74" i="38"/>
  <c r="K13" i="38" s="1"/>
  <c r="K7" i="38" s="1"/>
  <c r="L74" i="38"/>
  <c r="L13" i="38" s="1"/>
  <c r="L7" i="38" s="1"/>
  <c r="M74" i="38"/>
  <c r="N74" i="38"/>
  <c r="N13" i="38" s="1"/>
  <c r="N7" i="38" s="1"/>
  <c r="O74" i="38"/>
  <c r="O13" i="38" s="1"/>
  <c r="O7" i="38" s="1"/>
  <c r="C75" i="38"/>
  <c r="C76" i="38"/>
  <c r="C83" i="38" s="1"/>
  <c r="C77" i="38"/>
  <c r="C78" i="38"/>
  <c r="C79" i="38"/>
  <c r="C80" i="38"/>
  <c r="C81" i="38"/>
  <c r="C82" i="38"/>
  <c r="D83" i="38"/>
  <c r="E83" i="38"/>
  <c r="E13" i="38" s="1"/>
  <c r="E7" i="38" s="1"/>
  <c r="F83" i="38"/>
  <c r="G83" i="38"/>
  <c r="H83" i="38"/>
  <c r="I83" i="38"/>
  <c r="J83" i="38"/>
  <c r="K83" i="38"/>
  <c r="L83" i="38"/>
  <c r="M83" i="38"/>
  <c r="M13" i="38" s="1"/>
  <c r="M7" i="38" s="1"/>
  <c r="N83" i="38"/>
  <c r="O83" i="38"/>
  <c r="C84" i="38"/>
  <c r="C14" i="38" s="1"/>
  <c r="C6" i="38" l="1"/>
  <c r="H6" i="38"/>
  <c r="H4" i="38" s="1"/>
  <c r="C9" i="38"/>
  <c r="E5" i="38"/>
  <c r="E4" i="38" s="1"/>
  <c r="M6" i="38"/>
  <c r="O4" i="38"/>
  <c r="O6" i="38"/>
  <c r="G6" i="38"/>
  <c r="G4" i="38" s="1"/>
  <c r="M5" i="38"/>
  <c r="M4" i="38" s="1"/>
  <c r="I6" i="38"/>
  <c r="E6" i="38"/>
  <c r="L5" i="38"/>
  <c r="L4" i="38" s="1"/>
  <c r="D5" i="38"/>
  <c r="D4" i="38" s="1"/>
  <c r="J5" i="38"/>
  <c r="J4" i="38" s="1"/>
  <c r="C8" i="38"/>
  <c r="C5" i="38" s="1"/>
  <c r="K4" i="38"/>
  <c r="I5" i="38"/>
  <c r="C13" i="38"/>
  <c r="C7" i="38" s="1"/>
  <c r="K6" i="38"/>
  <c r="N5" i="38"/>
  <c r="N4" i="38" s="1"/>
  <c r="F5" i="38"/>
  <c r="F4" i="38" s="1"/>
  <c r="I4" i="38" l="1"/>
  <c r="C4" i="38"/>
  <c r="C86" i="21" l="1"/>
  <c r="D89" i="15"/>
  <c r="I89" i="23"/>
  <c r="D89" i="23"/>
  <c r="O89" i="12"/>
  <c r="G89" i="12"/>
  <c r="K88" i="4"/>
  <c r="J88" i="4"/>
  <c r="I88" i="4"/>
  <c r="H88" i="4"/>
  <c r="G88" i="4"/>
  <c r="E88" i="4"/>
  <c r="I85" i="21" l="1"/>
  <c r="H85" i="21"/>
  <c r="G85" i="21"/>
  <c r="F85" i="21"/>
  <c r="E85" i="21"/>
  <c r="D85" i="21"/>
  <c r="C85" i="21"/>
  <c r="Y88" i="15"/>
  <c r="X88" i="15"/>
  <c r="W88" i="15"/>
  <c r="V88" i="15"/>
  <c r="U88" i="15"/>
  <c r="T88" i="15"/>
  <c r="S88" i="15"/>
  <c r="R88" i="15"/>
  <c r="Q88" i="15"/>
  <c r="P88" i="15"/>
  <c r="O88" i="15"/>
  <c r="N88" i="15"/>
  <c r="M88" i="15"/>
  <c r="L88" i="15"/>
  <c r="K88" i="15"/>
  <c r="J88" i="15"/>
  <c r="I88" i="15"/>
  <c r="H88" i="15"/>
  <c r="G88" i="15"/>
  <c r="F88" i="15"/>
  <c r="E88" i="15"/>
  <c r="D88" i="15"/>
  <c r="C88" i="15"/>
  <c r="AB88" i="14"/>
  <c r="AA88" i="14"/>
  <c r="Z88" i="14"/>
  <c r="Y88" i="14"/>
  <c r="X88" i="14"/>
  <c r="W88" i="14"/>
  <c r="V88" i="14"/>
  <c r="U88" i="14"/>
  <c r="T88" i="14"/>
  <c r="S88" i="14"/>
  <c r="R88" i="14"/>
  <c r="Q88" i="14"/>
  <c r="P88" i="14"/>
  <c r="O88" i="14"/>
  <c r="N88" i="14"/>
  <c r="M88" i="14"/>
  <c r="L88" i="14"/>
  <c r="K88" i="14"/>
  <c r="J88" i="14"/>
  <c r="I88" i="14"/>
  <c r="H88" i="14"/>
  <c r="G88" i="14"/>
  <c r="F88" i="14"/>
  <c r="E88" i="14"/>
  <c r="D88" i="14"/>
  <c r="AA88" i="23"/>
  <c r="Z88" i="23"/>
  <c r="Y88" i="23"/>
  <c r="X88" i="23"/>
  <c r="W88" i="23"/>
  <c r="V88" i="23"/>
  <c r="U88" i="23"/>
  <c r="T88" i="23"/>
  <c r="S88" i="23"/>
  <c r="R88" i="23"/>
  <c r="Q88" i="23"/>
  <c r="P88" i="23"/>
  <c r="O88" i="23"/>
  <c r="N88" i="23"/>
  <c r="M88" i="23"/>
  <c r="L88" i="23"/>
  <c r="K88" i="23"/>
  <c r="J88" i="23"/>
  <c r="H88" i="23"/>
  <c r="G88" i="23"/>
  <c r="G18" i="23" s="1"/>
  <c r="F88" i="23"/>
  <c r="E88" i="23"/>
  <c r="I87" i="23"/>
  <c r="D87" i="23"/>
  <c r="I86" i="23"/>
  <c r="D86" i="23"/>
  <c r="I85" i="23"/>
  <c r="D85" i="23"/>
  <c r="I84" i="23"/>
  <c r="D84" i="23"/>
  <c r="D82" i="23"/>
  <c r="D81" i="23"/>
  <c r="D88" i="23" s="1"/>
  <c r="R88" i="12"/>
  <c r="Q88" i="12"/>
  <c r="P88" i="12"/>
  <c r="N88" i="12"/>
  <c r="M88" i="12"/>
  <c r="L88" i="12"/>
  <c r="K88" i="12"/>
  <c r="J88" i="12"/>
  <c r="I88" i="12"/>
  <c r="H88" i="12"/>
  <c r="F88" i="12"/>
  <c r="E88" i="12"/>
  <c r="D88" i="12"/>
  <c r="O87" i="12"/>
  <c r="G87" i="12"/>
  <c r="O86" i="12"/>
  <c r="G86" i="12"/>
  <c r="O85" i="12"/>
  <c r="G85" i="12"/>
  <c r="O84" i="12"/>
  <c r="G84" i="12"/>
  <c r="O83" i="12"/>
  <c r="G83" i="12"/>
  <c r="O82" i="12"/>
  <c r="G82" i="12"/>
  <c r="O81" i="12"/>
  <c r="G81" i="12"/>
  <c r="G88" i="12" s="1"/>
  <c r="O80" i="12"/>
  <c r="O88" i="12" s="1"/>
  <c r="G80" i="12"/>
  <c r="D32" i="17"/>
  <c r="E32" i="17" s="1"/>
  <c r="Y31" i="11"/>
  <c r="T31" i="11"/>
  <c r="Q31" i="11"/>
  <c r="N31" i="11"/>
  <c r="K31" i="11"/>
  <c r="F31" i="11"/>
  <c r="G31" i="11" s="1"/>
  <c r="K87" i="4"/>
  <c r="J87" i="4"/>
  <c r="I87" i="4"/>
  <c r="H87" i="4"/>
  <c r="G87" i="4"/>
  <c r="D87" i="4" s="1"/>
  <c r="E87" i="4" s="1"/>
  <c r="F87" i="4"/>
  <c r="I88" i="23" l="1"/>
  <c r="Y30" i="11"/>
  <c r="W30" i="11"/>
  <c r="T30" i="11"/>
  <c r="Q30" i="11"/>
  <c r="N30" i="11"/>
  <c r="K30" i="11"/>
  <c r="G30" i="11"/>
  <c r="I71" i="21" l="1"/>
  <c r="H71" i="21"/>
  <c r="G71" i="21"/>
  <c r="F71" i="21"/>
  <c r="E71" i="21"/>
  <c r="D71" i="21"/>
  <c r="C71" i="21"/>
  <c r="Y74" i="15"/>
  <c r="X74" i="15"/>
  <c r="W74" i="15"/>
  <c r="V74" i="15"/>
  <c r="U74" i="15"/>
  <c r="T74" i="15"/>
  <c r="S74" i="15"/>
  <c r="R74" i="15"/>
  <c r="Q74" i="15"/>
  <c r="P74" i="15"/>
  <c r="O74" i="15"/>
  <c r="N74" i="15"/>
  <c r="M74" i="15"/>
  <c r="L74" i="15"/>
  <c r="K74" i="15"/>
  <c r="J74" i="15"/>
  <c r="I74" i="15"/>
  <c r="H74" i="15"/>
  <c r="G74" i="15"/>
  <c r="F74" i="15"/>
  <c r="E74" i="15"/>
  <c r="D74" i="15"/>
  <c r="C74" i="15"/>
  <c r="AB74" i="14"/>
  <c r="AA74" i="14"/>
  <c r="Z74" i="14"/>
  <c r="Y74" i="14"/>
  <c r="X74" i="14"/>
  <c r="W74" i="14"/>
  <c r="V74" i="14"/>
  <c r="U74" i="14"/>
  <c r="T74" i="14"/>
  <c r="S74" i="14"/>
  <c r="R74" i="14"/>
  <c r="Q74" i="14"/>
  <c r="P74" i="14"/>
  <c r="O74" i="14"/>
  <c r="N74" i="14"/>
  <c r="M74" i="14"/>
  <c r="L74" i="14"/>
  <c r="K74" i="14"/>
  <c r="J74" i="14"/>
  <c r="I74" i="14"/>
  <c r="H74" i="14"/>
  <c r="G74" i="14"/>
  <c r="F74" i="14"/>
  <c r="E74" i="14"/>
  <c r="D74" i="14"/>
  <c r="C74" i="14"/>
  <c r="AA74" i="23"/>
  <c r="Z74" i="23"/>
  <c r="Y74" i="23"/>
  <c r="X74" i="23"/>
  <c r="W74" i="23"/>
  <c r="V74" i="23"/>
  <c r="U74" i="23"/>
  <c r="T74" i="23"/>
  <c r="S74" i="23"/>
  <c r="R74" i="23"/>
  <c r="Q74" i="23"/>
  <c r="P74" i="23"/>
  <c r="O74" i="23"/>
  <c r="N74" i="23"/>
  <c r="M74" i="23"/>
  <c r="L74" i="23"/>
  <c r="K74" i="23"/>
  <c r="J74" i="23"/>
  <c r="H74" i="23"/>
  <c r="G74" i="23"/>
  <c r="F74" i="23"/>
  <c r="E74" i="23"/>
  <c r="D74" i="23"/>
  <c r="I73" i="23"/>
  <c r="D73" i="23"/>
  <c r="I72" i="23"/>
  <c r="D72" i="23"/>
  <c r="I71" i="23"/>
  <c r="D71" i="23"/>
  <c r="R74" i="12"/>
  <c r="Q74" i="12"/>
  <c r="P74" i="12"/>
  <c r="N74" i="12"/>
  <c r="M74" i="12"/>
  <c r="L74" i="12"/>
  <c r="K74" i="12"/>
  <c r="J74" i="12"/>
  <c r="I74" i="12"/>
  <c r="H74" i="12"/>
  <c r="F74" i="12"/>
  <c r="E74" i="12"/>
  <c r="D74" i="12"/>
  <c r="O73" i="12"/>
  <c r="G73" i="12"/>
  <c r="O72" i="12"/>
  <c r="G72" i="12"/>
  <c r="O71" i="12"/>
  <c r="O74" i="12" s="1"/>
  <c r="G71" i="12"/>
  <c r="G74" i="12" s="1"/>
  <c r="K73" i="4"/>
  <c r="J73" i="4"/>
  <c r="I73" i="4"/>
  <c r="H73" i="4"/>
  <c r="G73" i="4"/>
  <c r="F73" i="4"/>
  <c r="E73" i="4" s="1"/>
  <c r="D73" i="4"/>
  <c r="I74" i="23" l="1"/>
  <c r="I67" i="21"/>
  <c r="H67" i="21"/>
  <c r="G67" i="21"/>
  <c r="F67" i="21"/>
  <c r="E67" i="21"/>
  <c r="D67" i="21"/>
  <c r="C67" i="21"/>
  <c r="Y70" i="15"/>
  <c r="X70" i="15"/>
  <c r="W70" i="15"/>
  <c r="V70" i="15"/>
  <c r="U70" i="15"/>
  <c r="T70" i="15"/>
  <c r="S70" i="15"/>
  <c r="R70" i="15"/>
  <c r="Q70" i="15"/>
  <c r="P70" i="15"/>
  <c r="O70" i="15"/>
  <c r="N70" i="15"/>
  <c r="M70" i="15"/>
  <c r="L70" i="15"/>
  <c r="K70" i="15"/>
  <c r="J70" i="15"/>
  <c r="I70" i="15"/>
  <c r="H70" i="15"/>
  <c r="G70" i="15"/>
  <c r="F70" i="15"/>
  <c r="E70" i="15"/>
  <c r="D70" i="15"/>
  <c r="C70" i="15"/>
  <c r="AB70" i="14"/>
  <c r="AA70" i="14"/>
  <c r="Z70" i="14"/>
  <c r="Y70" i="14"/>
  <c r="X70" i="14"/>
  <c r="W70" i="14"/>
  <c r="V70" i="14"/>
  <c r="U70" i="14"/>
  <c r="T70" i="14"/>
  <c r="S70" i="14"/>
  <c r="R70" i="14"/>
  <c r="Q70" i="14"/>
  <c r="P70" i="14"/>
  <c r="O70" i="14"/>
  <c r="N70" i="14"/>
  <c r="M70" i="14"/>
  <c r="L70" i="14"/>
  <c r="K70" i="14"/>
  <c r="J70" i="14"/>
  <c r="I70" i="14"/>
  <c r="H70" i="14"/>
  <c r="G70" i="14"/>
  <c r="F70" i="14"/>
  <c r="E70" i="14"/>
  <c r="D70" i="14"/>
  <c r="C70" i="14"/>
  <c r="AA70" i="23"/>
  <c r="Z70" i="23"/>
  <c r="Y70" i="23"/>
  <c r="X70" i="23"/>
  <c r="W70" i="23"/>
  <c r="V70" i="23"/>
  <c r="U70" i="23"/>
  <c r="T70" i="23"/>
  <c r="S70" i="23"/>
  <c r="R70" i="23"/>
  <c r="Q70" i="23"/>
  <c r="P70" i="23"/>
  <c r="O70" i="23"/>
  <c r="N70" i="23"/>
  <c r="M70" i="23"/>
  <c r="L70" i="23"/>
  <c r="K70" i="23"/>
  <c r="J70" i="23"/>
  <c r="H70" i="23"/>
  <c r="G70" i="23"/>
  <c r="F70" i="23"/>
  <c r="E70" i="23"/>
  <c r="D70" i="23"/>
  <c r="I69" i="23"/>
  <c r="I68" i="23"/>
  <c r="I67" i="23"/>
  <c r="I66" i="23"/>
  <c r="I65" i="23"/>
  <c r="I64" i="23"/>
  <c r="I63" i="23"/>
  <c r="R70" i="12"/>
  <c r="Q70" i="12"/>
  <c r="P70" i="12"/>
  <c r="N70" i="12"/>
  <c r="M70" i="12"/>
  <c r="L70" i="12"/>
  <c r="K70" i="12"/>
  <c r="J70" i="12"/>
  <c r="I70" i="12"/>
  <c r="H70" i="12"/>
  <c r="G70" i="12"/>
  <c r="F70" i="12"/>
  <c r="E70" i="12"/>
  <c r="D70" i="12"/>
  <c r="O69" i="12"/>
  <c r="G69" i="12"/>
  <c r="O68" i="12"/>
  <c r="G68" i="12"/>
  <c r="O67" i="12"/>
  <c r="G67" i="12"/>
  <c r="O66" i="12"/>
  <c r="G66" i="12"/>
  <c r="O65" i="12"/>
  <c r="G65" i="12"/>
  <c r="O64" i="12"/>
  <c r="G64" i="12"/>
  <c r="O63" i="12"/>
  <c r="O70" i="12" s="1"/>
  <c r="G63" i="12"/>
  <c r="E29" i="27"/>
  <c r="F29" i="27" s="1"/>
  <c r="D29" i="27"/>
  <c r="D29" i="26"/>
  <c r="E29" i="26" s="1"/>
  <c r="F29" i="26" s="1"/>
  <c r="D29" i="17"/>
  <c r="E29" i="17" s="1"/>
  <c r="F29" i="17" s="1"/>
  <c r="Y28" i="11"/>
  <c r="W28" i="11"/>
  <c r="T28" i="11"/>
  <c r="Q28" i="11"/>
  <c r="N28" i="11"/>
  <c r="K28" i="11"/>
  <c r="I28" i="11"/>
  <c r="G28" i="11"/>
  <c r="E28" i="11"/>
  <c r="K69" i="4"/>
  <c r="J69" i="4"/>
  <c r="I69" i="4"/>
  <c r="H69" i="4"/>
  <c r="G69" i="4"/>
  <c r="F69" i="4"/>
  <c r="E69" i="4" s="1"/>
  <c r="D69" i="4"/>
  <c r="I70" i="23" l="1"/>
  <c r="I59" i="21"/>
  <c r="H59" i="21"/>
  <c r="G59" i="21"/>
  <c r="F59" i="21"/>
  <c r="E59" i="21"/>
  <c r="D59" i="21"/>
  <c r="C59" i="21"/>
  <c r="Y62" i="15"/>
  <c r="X62" i="15"/>
  <c r="W62" i="15"/>
  <c r="V62" i="15"/>
  <c r="U62" i="15"/>
  <c r="T62" i="15"/>
  <c r="S62" i="15"/>
  <c r="R62" i="15"/>
  <c r="Q62" i="15"/>
  <c r="P62" i="15"/>
  <c r="O62" i="15"/>
  <c r="N62" i="15"/>
  <c r="M62" i="15"/>
  <c r="L62" i="15"/>
  <c r="K62" i="15"/>
  <c r="J62" i="15"/>
  <c r="I62" i="15"/>
  <c r="H62" i="15"/>
  <c r="G62" i="15"/>
  <c r="F62" i="15"/>
  <c r="E62" i="15"/>
  <c r="D62" i="15"/>
  <c r="C62" i="15"/>
  <c r="AB62" i="14"/>
  <c r="AA62" i="14"/>
  <c r="Z62" i="14"/>
  <c r="Y62" i="14"/>
  <c r="X62" i="14"/>
  <c r="W62" i="14"/>
  <c r="V62" i="14"/>
  <c r="U62" i="14"/>
  <c r="T62" i="14"/>
  <c r="S62" i="14"/>
  <c r="R62" i="14"/>
  <c r="Q62" i="14"/>
  <c r="P62" i="14"/>
  <c r="O62" i="14"/>
  <c r="N62" i="14"/>
  <c r="M62" i="14"/>
  <c r="L62" i="14"/>
  <c r="K62" i="14"/>
  <c r="J62" i="14"/>
  <c r="I62" i="14"/>
  <c r="H62" i="14"/>
  <c r="G62" i="14"/>
  <c r="F62" i="14"/>
  <c r="E62" i="14"/>
  <c r="D62" i="14"/>
  <c r="C62" i="14"/>
  <c r="AA62" i="23"/>
  <c r="Z62" i="23"/>
  <c r="Y62" i="23"/>
  <c r="X62" i="23"/>
  <c r="W62" i="23"/>
  <c r="V62" i="23"/>
  <c r="U62" i="23"/>
  <c r="T62" i="23"/>
  <c r="S62" i="23"/>
  <c r="R62" i="23"/>
  <c r="Q62" i="23"/>
  <c r="P62" i="23"/>
  <c r="O62" i="23"/>
  <c r="N62" i="23"/>
  <c r="M62" i="23"/>
  <c r="L62" i="23"/>
  <c r="K62" i="23"/>
  <c r="J62" i="23"/>
  <c r="H62" i="23"/>
  <c r="G62" i="23"/>
  <c r="F62" i="23"/>
  <c r="E62" i="23"/>
  <c r="I61" i="23"/>
  <c r="D61" i="23"/>
  <c r="I60" i="23"/>
  <c r="D60" i="23"/>
  <c r="I59" i="23"/>
  <c r="D59" i="23"/>
  <c r="D62" i="23" s="1"/>
  <c r="R62" i="12"/>
  <c r="Q62" i="12"/>
  <c r="P62" i="12"/>
  <c r="N62" i="12"/>
  <c r="M62" i="12"/>
  <c r="L62" i="12"/>
  <c r="K62" i="12"/>
  <c r="J62" i="12"/>
  <c r="I62" i="12"/>
  <c r="H62" i="12"/>
  <c r="F62" i="12"/>
  <c r="E62" i="12"/>
  <c r="D62" i="12"/>
  <c r="O61" i="12"/>
  <c r="G61" i="12"/>
  <c r="O60" i="12"/>
  <c r="G60" i="12"/>
  <c r="O59" i="12"/>
  <c r="O62" i="12" s="1"/>
  <c r="G59" i="12"/>
  <c r="G62" i="12" s="1"/>
  <c r="Y27" i="11"/>
  <c r="W27" i="11"/>
  <c r="T27" i="11"/>
  <c r="Q27" i="11"/>
  <c r="N27" i="11"/>
  <c r="K27" i="11"/>
  <c r="G27" i="11"/>
  <c r="K61" i="4"/>
  <c r="J61" i="4"/>
  <c r="I61" i="4"/>
  <c r="H61" i="4"/>
  <c r="G61" i="4"/>
  <c r="F61" i="4"/>
  <c r="D61" i="4"/>
  <c r="E61" i="4" s="1"/>
  <c r="I62" i="23" l="1"/>
  <c r="AB58" i="14"/>
  <c r="AA58" i="14"/>
  <c r="Z58" i="14"/>
  <c r="Y58" i="14"/>
  <c r="X58" i="14"/>
  <c r="W58" i="14"/>
  <c r="V58" i="14"/>
  <c r="U58" i="14"/>
  <c r="T58" i="14"/>
  <c r="S58" i="14"/>
  <c r="R58" i="14"/>
  <c r="Q58" i="14"/>
  <c r="P58" i="14"/>
  <c r="O58" i="14"/>
  <c r="N58" i="14"/>
  <c r="M58" i="14"/>
  <c r="L58" i="14"/>
  <c r="K58" i="14"/>
  <c r="J58" i="14"/>
  <c r="I58" i="14"/>
  <c r="H58" i="14"/>
  <c r="G58" i="14"/>
  <c r="F58" i="14"/>
  <c r="E57" i="14"/>
  <c r="D57" i="14"/>
  <c r="C57" i="14"/>
  <c r="E56" i="14"/>
  <c r="D56" i="14"/>
  <c r="C56" i="14"/>
  <c r="E55" i="14"/>
  <c r="D55" i="14"/>
  <c r="D58" i="14" s="1"/>
  <c r="C55" i="14"/>
  <c r="C58" i="14" s="1"/>
  <c r="E58" i="14" l="1"/>
  <c r="I55" i="21"/>
  <c r="H55" i="21"/>
  <c r="G55" i="21"/>
  <c r="F55" i="21"/>
  <c r="E55" i="21"/>
  <c r="D55" i="21"/>
  <c r="C55" i="21"/>
  <c r="Y58" i="15"/>
  <c r="X58" i="15"/>
  <c r="W58" i="15"/>
  <c r="V58" i="15"/>
  <c r="U58" i="15"/>
  <c r="T58" i="15"/>
  <c r="S58" i="15"/>
  <c r="R58" i="15"/>
  <c r="Q58" i="15"/>
  <c r="P58" i="15"/>
  <c r="O58" i="15"/>
  <c r="N58" i="15"/>
  <c r="M58" i="15"/>
  <c r="L58" i="15"/>
  <c r="K58" i="15"/>
  <c r="J58" i="15"/>
  <c r="I58" i="15"/>
  <c r="H58" i="15"/>
  <c r="G58" i="15"/>
  <c r="F58" i="15"/>
  <c r="E58" i="15"/>
  <c r="D58" i="15"/>
  <c r="C58" i="15"/>
  <c r="R58" i="12"/>
  <c r="Q58" i="12"/>
  <c r="P58" i="12"/>
  <c r="N58" i="12"/>
  <c r="M58" i="12"/>
  <c r="L58" i="12"/>
  <c r="K58" i="12"/>
  <c r="J58" i="12"/>
  <c r="I58" i="12"/>
  <c r="H58" i="12"/>
  <c r="F58" i="12"/>
  <c r="E58" i="12"/>
  <c r="D58" i="12"/>
  <c r="O57" i="12"/>
  <c r="G57" i="12"/>
  <c r="O56" i="12"/>
  <c r="G56" i="12"/>
  <c r="O55" i="12"/>
  <c r="O58" i="12" s="1"/>
  <c r="G55" i="12"/>
  <c r="G58" i="12" s="1"/>
  <c r="K27" i="27"/>
  <c r="F27" i="27"/>
  <c r="K27" i="26"/>
  <c r="F27" i="26"/>
  <c r="M27" i="17"/>
  <c r="J27" i="17"/>
  <c r="F27" i="17"/>
  <c r="Y26" i="11"/>
  <c r="W26" i="11"/>
  <c r="T26" i="11"/>
  <c r="Q26" i="11"/>
  <c r="N26" i="11"/>
  <c r="K26" i="11"/>
  <c r="I26" i="11"/>
  <c r="G26" i="11"/>
  <c r="E26" i="11"/>
  <c r="K57" i="4"/>
  <c r="J57" i="4"/>
  <c r="I57" i="4"/>
  <c r="H57" i="4"/>
  <c r="G57" i="4"/>
  <c r="F57" i="4"/>
  <c r="D57" i="4"/>
  <c r="E57" i="4" s="1"/>
  <c r="I51" i="21" l="1"/>
  <c r="H51" i="21"/>
  <c r="G51" i="21"/>
  <c r="F51" i="21"/>
  <c r="E51" i="21"/>
  <c r="D51" i="21"/>
  <c r="C51" i="21"/>
  <c r="Y54" i="15"/>
  <c r="X54" i="15"/>
  <c r="W54" i="15"/>
  <c r="V54" i="15"/>
  <c r="U54" i="15"/>
  <c r="T54" i="15"/>
  <c r="S54" i="15"/>
  <c r="R54" i="15"/>
  <c r="Q54" i="15"/>
  <c r="P54" i="15"/>
  <c r="O54" i="15"/>
  <c r="N54" i="15"/>
  <c r="M54" i="15"/>
  <c r="L54" i="15"/>
  <c r="K54" i="15"/>
  <c r="J54" i="15"/>
  <c r="I54" i="15"/>
  <c r="H54" i="15"/>
  <c r="G54" i="15"/>
  <c r="F54" i="15"/>
  <c r="E54" i="15"/>
  <c r="D54" i="15"/>
  <c r="C54" i="15"/>
  <c r="AB54" i="14"/>
  <c r="AA54" i="14"/>
  <c r="Z54" i="14"/>
  <c r="Y54" i="14"/>
  <c r="X54" i="14"/>
  <c r="W54" i="14"/>
  <c r="V54" i="14"/>
  <c r="U54" i="14"/>
  <c r="T54" i="14"/>
  <c r="S54" i="14"/>
  <c r="R54" i="14"/>
  <c r="Q54" i="14"/>
  <c r="P54" i="14"/>
  <c r="O54" i="14"/>
  <c r="N54" i="14"/>
  <c r="M54" i="14"/>
  <c r="L54" i="14"/>
  <c r="K54" i="14"/>
  <c r="J54" i="14"/>
  <c r="I54" i="14"/>
  <c r="H54" i="14"/>
  <c r="G54" i="14"/>
  <c r="F54" i="14"/>
  <c r="E54" i="14"/>
  <c r="D54" i="14"/>
  <c r="C54" i="14"/>
  <c r="AA54" i="23"/>
  <c r="Z54" i="23"/>
  <c r="Y54" i="23"/>
  <c r="X54" i="23"/>
  <c r="W54" i="23"/>
  <c r="V54" i="23"/>
  <c r="U54" i="23"/>
  <c r="T54" i="23"/>
  <c r="S54" i="23"/>
  <c r="R54" i="23"/>
  <c r="Q54" i="23"/>
  <c r="P54" i="23"/>
  <c r="O54" i="23"/>
  <c r="N54" i="23"/>
  <c r="M54" i="23"/>
  <c r="L54" i="23"/>
  <c r="K54" i="23"/>
  <c r="J54" i="23"/>
  <c r="I54" i="23"/>
  <c r="H54" i="23"/>
  <c r="G54" i="23"/>
  <c r="F54" i="23"/>
  <c r="E54" i="23"/>
  <c r="I53" i="23"/>
  <c r="D53" i="23"/>
  <c r="I52" i="23"/>
  <c r="D52" i="23"/>
  <c r="I51" i="23"/>
  <c r="D51" i="23"/>
  <c r="I50" i="23"/>
  <c r="D50" i="23"/>
  <c r="I49" i="23"/>
  <c r="I48" i="23"/>
  <c r="D48" i="23"/>
  <c r="I47" i="23"/>
  <c r="D47" i="23"/>
  <c r="I46" i="23"/>
  <c r="D46" i="23"/>
  <c r="I45" i="23"/>
  <c r="D45" i="23"/>
  <c r="R54" i="12"/>
  <c r="Q54" i="12"/>
  <c r="P54" i="12"/>
  <c r="N54" i="12"/>
  <c r="M54" i="12"/>
  <c r="L54" i="12"/>
  <c r="K54" i="12"/>
  <c r="J54" i="12"/>
  <c r="I54" i="12"/>
  <c r="H54" i="12"/>
  <c r="F54" i="12"/>
  <c r="E54" i="12"/>
  <c r="D54" i="12"/>
  <c r="O53" i="12"/>
  <c r="G53" i="12"/>
  <c r="O52" i="12"/>
  <c r="G52" i="12"/>
  <c r="O51" i="12"/>
  <c r="G51" i="12"/>
  <c r="O50" i="12"/>
  <c r="G50" i="12"/>
  <c r="O49" i="12"/>
  <c r="G49" i="12"/>
  <c r="O48" i="12"/>
  <c r="G48" i="12"/>
  <c r="O47" i="12"/>
  <c r="G47" i="12"/>
  <c r="O46" i="12"/>
  <c r="G46" i="12"/>
  <c r="O45" i="12"/>
  <c r="O54" i="12" s="1"/>
  <c r="G45" i="12"/>
  <c r="G54" i="12" s="1"/>
  <c r="D26" i="26"/>
  <c r="D26" i="17"/>
  <c r="Y25" i="11"/>
  <c r="W25" i="11"/>
  <c r="T25" i="11"/>
  <c r="Q25" i="11"/>
  <c r="N25" i="11"/>
  <c r="K25" i="11"/>
  <c r="G25" i="11"/>
  <c r="K53" i="4"/>
  <c r="J53" i="4"/>
  <c r="I53" i="4"/>
  <c r="H53" i="4"/>
  <c r="G53" i="4"/>
  <c r="F53" i="4"/>
  <c r="D53" i="4"/>
  <c r="E53" i="4" s="1"/>
  <c r="D54" i="23" l="1"/>
  <c r="I41" i="21"/>
  <c r="H41" i="21"/>
  <c r="G41" i="21"/>
  <c r="F41" i="21"/>
  <c r="E41" i="21"/>
  <c r="D41" i="21"/>
  <c r="C41" i="21"/>
  <c r="Y43" i="15"/>
  <c r="X43" i="15"/>
  <c r="W43" i="15"/>
  <c r="V43" i="15"/>
  <c r="U43" i="15"/>
  <c r="T43" i="15"/>
  <c r="S43" i="15"/>
  <c r="R43" i="15"/>
  <c r="Q43" i="15"/>
  <c r="P43" i="15"/>
  <c r="O43" i="15"/>
  <c r="N43" i="15"/>
  <c r="M43" i="15"/>
  <c r="L43" i="15"/>
  <c r="J43" i="15"/>
  <c r="I43" i="15"/>
  <c r="H43" i="15"/>
  <c r="G43" i="15"/>
  <c r="F43" i="15"/>
  <c r="E43" i="15"/>
  <c r="D43" i="15"/>
  <c r="C43" i="15"/>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C44" i="14"/>
  <c r="AA44" i="23"/>
  <c r="Z44" i="23"/>
  <c r="Y44" i="23"/>
  <c r="X44" i="23"/>
  <c r="W44" i="23"/>
  <c r="V44" i="23"/>
  <c r="U44" i="23"/>
  <c r="T44" i="23"/>
  <c r="S44" i="23"/>
  <c r="R44" i="23"/>
  <c r="Q44" i="23"/>
  <c r="P44" i="23"/>
  <c r="O44" i="23"/>
  <c r="N44" i="23"/>
  <c r="M44" i="23"/>
  <c r="L44" i="23"/>
  <c r="K44" i="23"/>
  <c r="J44" i="23"/>
  <c r="H44" i="23"/>
  <c r="G44" i="23"/>
  <c r="F44" i="23"/>
  <c r="E44" i="23"/>
  <c r="I43" i="23"/>
  <c r="D43" i="23"/>
  <c r="I42" i="23"/>
  <c r="D42" i="23"/>
  <c r="I41" i="23"/>
  <c r="D41" i="23"/>
  <c r="I40" i="23"/>
  <c r="D40" i="23"/>
  <c r="I39" i="23"/>
  <c r="D39" i="23"/>
  <c r="I38" i="23"/>
  <c r="D38" i="23"/>
  <c r="I37" i="23"/>
  <c r="D37" i="23"/>
  <c r="I36" i="23"/>
  <c r="I44" i="23" s="1"/>
  <c r="D36" i="23"/>
  <c r="D44" i="23" s="1"/>
  <c r="R44" i="12"/>
  <c r="Q44" i="12"/>
  <c r="P44" i="12"/>
  <c r="N44" i="12"/>
  <c r="M44" i="12"/>
  <c r="L44" i="12"/>
  <c r="K44" i="12"/>
  <c r="J44" i="12"/>
  <c r="I44" i="12"/>
  <c r="H44" i="12"/>
  <c r="F44" i="12"/>
  <c r="E44" i="12"/>
  <c r="D44" i="12"/>
  <c r="O43" i="12"/>
  <c r="G43" i="12"/>
  <c r="O42" i="12"/>
  <c r="G42" i="12"/>
  <c r="O41" i="12"/>
  <c r="G41" i="12"/>
  <c r="O40" i="12"/>
  <c r="G40" i="12"/>
  <c r="O39" i="12"/>
  <c r="G39" i="12"/>
  <c r="O38" i="12"/>
  <c r="G38" i="12"/>
  <c r="O37" i="12"/>
  <c r="G37" i="12"/>
  <c r="G44" i="12" s="1"/>
  <c r="O36" i="12"/>
  <c r="O44" i="12" s="1"/>
  <c r="G36" i="12"/>
  <c r="K25" i="26"/>
  <c r="Y24" i="11"/>
  <c r="W24" i="11"/>
  <c r="K24" i="11"/>
  <c r="G24" i="11"/>
  <c r="K43" i="4"/>
  <c r="J43" i="4"/>
  <c r="I43" i="4"/>
  <c r="H43" i="4"/>
  <c r="G43" i="4"/>
  <c r="F43" i="4"/>
  <c r="D43" i="4"/>
  <c r="E43" i="4" s="1"/>
  <c r="I32" i="21" l="1"/>
  <c r="G32" i="21"/>
  <c r="F32" i="21"/>
  <c r="E32" i="21"/>
  <c r="D32" i="21"/>
  <c r="C32" i="21"/>
  <c r="C34" i="15"/>
  <c r="AB35" i="14"/>
  <c r="AA35" i="14"/>
  <c r="Z35" i="14"/>
  <c r="Y35" i="14"/>
  <c r="X35" i="14"/>
  <c r="W35" i="14"/>
  <c r="V35" i="14"/>
  <c r="U35" i="14"/>
  <c r="T35" i="14"/>
  <c r="S35" i="14"/>
  <c r="R35" i="14"/>
  <c r="P35" i="14"/>
  <c r="O35" i="14"/>
  <c r="N35" i="14"/>
  <c r="M35" i="14"/>
  <c r="L35" i="14"/>
  <c r="K35" i="14"/>
  <c r="J35" i="14"/>
  <c r="I35" i="14"/>
  <c r="H35" i="14"/>
  <c r="G35" i="14"/>
  <c r="F35" i="14"/>
  <c r="E35" i="14"/>
  <c r="D35" i="14"/>
  <c r="C35" i="14"/>
  <c r="AA35" i="23"/>
  <c r="Z35" i="23"/>
  <c r="Y35" i="23"/>
  <c r="X35" i="23"/>
  <c r="W35" i="23"/>
  <c r="V35" i="23"/>
  <c r="U35" i="23"/>
  <c r="T35" i="23"/>
  <c r="S35" i="23"/>
  <c r="R35" i="23"/>
  <c r="Q35" i="23"/>
  <c r="P35" i="23"/>
  <c r="O35" i="23"/>
  <c r="N35" i="23"/>
  <c r="M35" i="23"/>
  <c r="L35" i="23"/>
  <c r="K35" i="23"/>
  <c r="J35" i="23"/>
  <c r="H35" i="23"/>
  <c r="G35" i="23"/>
  <c r="F35" i="23"/>
  <c r="E35" i="23"/>
  <c r="I34" i="23"/>
  <c r="D34" i="23"/>
  <c r="I33" i="23"/>
  <c r="D33" i="23"/>
  <c r="I32" i="23"/>
  <c r="D32" i="23"/>
  <c r="R35" i="12"/>
  <c r="Q35" i="12"/>
  <c r="P35" i="12"/>
  <c r="N35" i="12"/>
  <c r="M35" i="12"/>
  <c r="L35" i="12"/>
  <c r="K35" i="12"/>
  <c r="J35" i="12"/>
  <c r="I35" i="12"/>
  <c r="H35" i="12"/>
  <c r="F35" i="12"/>
  <c r="E35" i="12"/>
  <c r="D35" i="12"/>
  <c r="O34" i="12"/>
  <c r="G34" i="12"/>
  <c r="O33" i="12"/>
  <c r="G33" i="12"/>
  <c r="O32" i="12"/>
  <c r="O35" i="12" s="1"/>
  <c r="G32" i="12"/>
  <c r="G35" i="12" s="1"/>
  <c r="D24" i="27"/>
  <c r="Y23" i="11"/>
  <c r="W23" i="11"/>
  <c r="T23" i="11"/>
  <c r="Q23" i="11"/>
  <c r="N23" i="11"/>
  <c r="K23" i="11"/>
  <c r="G23" i="11"/>
  <c r="K34" i="4"/>
  <c r="J34" i="4"/>
  <c r="I34" i="4"/>
  <c r="H34" i="4"/>
  <c r="G34" i="4"/>
  <c r="F34" i="4"/>
  <c r="D34" i="4"/>
  <c r="E34" i="4" s="1"/>
  <c r="D35" i="23" l="1"/>
  <c r="I35" i="23"/>
  <c r="I28" i="21"/>
  <c r="H28" i="21"/>
  <c r="F28" i="21"/>
  <c r="E28" i="21"/>
  <c r="D28" i="21"/>
  <c r="C28" i="21"/>
  <c r="E31" i="14"/>
  <c r="O31" i="12"/>
  <c r="G31" i="12"/>
  <c r="D23" i="27"/>
  <c r="K22" i="11"/>
  <c r="K30" i="4"/>
  <c r="J30" i="4"/>
  <c r="I30" i="4"/>
  <c r="H30" i="4"/>
  <c r="G30" i="4"/>
  <c r="F30" i="4"/>
  <c r="D30" i="4"/>
  <c r="I26" i="21" l="1"/>
  <c r="H26" i="21"/>
  <c r="F26" i="21"/>
  <c r="E26" i="21"/>
  <c r="D26" i="21"/>
  <c r="C26" i="21"/>
  <c r="Y29" i="15"/>
  <c r="X29" i="15"/>
  <c r="W29" i="15"/>
  <c r="V29" i="15"/>
  <c r="U29" i="15"/>
  <c r="T29" i="15"/>
  <c r="S29" i="15"/>
  <c r="R29" i="15"/>
  <c r="Q29" i="15"/>
  <c r="P29" i="15"/>
  <c r="O29" i="15"/>
  <c r="N29" i="15"/>
  <c r="M29" i="15"/>
  <c r="L29" i="15"/>
  <c r="K29" i="15"/>
  <c r="J29" i="15"/>
  <c r="I29" i="15"/>
  <c r="H29" i="15"/>
  <c r="G29" i="15"/>
  <c r="G12" i="15" s="1"/>
  <c r="F29" i="15"/>
  <c r="E29" i="15"/>
  <c r="D29" i="15"/>
  <c r="C29" i="15"/>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C30" i="14"/>
  <c r="AA30" i="23"/>
  <c r="Z30" i="23"/>
  <c r="Y30" i="23"/>
  <c r="X30" i="23"/>
  <c r="W30" i="23"/>
  <c r="V30" i="23"/>
  <c r="U30" i="23"/>
  <c r="T30" i="23"/>
  <c r="S30" i="23"/>
  <c r="R30" i="23"/>
  <c r="Q30" i="23"/>
  <c r="P30" i="23"/>
  <c r="O30" i="23"/>
  <c r="N30" i="23"/>
  <c r="M30" i="23"/>
  <c r="L30" i="23"/>
  <c r="K30" i="23"/>
  <c r="J30" i="23"/>
  <c r="H30" i="23"/>
  <c r="G30" i="23"/>
  <c r="F30" i="23"/>
  <c r="E30" i="23"/>
  <c r="I29" i="23"/>
  <c r="D29" i="23"/>
  <c r="I28" i="23"/>
  <c r="D28" i="23"/>
  <c r="I27" i="23"/>
  <c r="D27" i="23"/>
  <c r="D30" i="23" s="1"/>
  <c r="R30" i="12"/>
  <c r="Q30" i="12"/>
  <c r="P30" i="12"/>
  <c r="N30" i="12"/>
  <c r="M30" i="12"/>
  <c r="L30" i="12"/>
  <c r="K30" i="12"/>
  <c r="J30" i="12"/>
  <c r="I30" i="12"/>
  <c r="H30" i="12"/>
  <c r="F30" i="12"/>
  <c r="E30" i="12"/>
  <c r="D30" i="12"/>
  <c r="O29" i="12"/>
  <c r="G29" i="12"/>
  <c r="O28" i="12"/>
  <c r="O27" i="12"/>
  <c r="O30" i="12" s="1"/>
  <c r="G30" i="12"/>
  <c r="Y21" i="11"/>
  <c r="T21" i="11"/>
  <c r="Q21" i="11"/>
  <c r="N21" i="11"/>
  <c r="K21" i="11"/>
  <c r="G21" i="11"/>
  <c r="K28" i="4"/>
  <c r="J28" i="4"/>
  <c r="I28" i="4"/>
  <c r="H28" i="4"/>
  <c r="G28" i="4"/>
  <c r="F28" i="4"/>
  <c r="E28" i="4" s="1"/>
  <c r="D28" i="4"/>
  <c r="I30" i="23" l="1"/>
  <c r="I22" i="21"/>
  <c r="H22" i="21"/>
  <c r="G22" i="21"/>
  <c r="F22" i="21"/>
  <c r="E22" i="21"/>
  <c r="D22" i="21"/>
  <c r="C22" i="21"/>
  <c r="Y25" i="15" l="1"/>
  <c r="X25" i="15"/>
  <c r="W25" i="15"/>
  <c r="V25" i="15"/>
  <c r="U25" i="15"/>
  <c r="T25" i="15"/>
  <c r="S25" i="15"/>
  <c r="R25" i="15"/>
  <c r="Q25" i="15"/>
  <c r="P25" i="15"/>
  <c r="O25" i="15"/>
  <c r="N25" i="15"/>
  <c r="M25" i="15"/>
  <c r="L25" i="15"/>
  <c r="K25" i="15"/>
  <c r="J25" i="15"/>
  <c r="I25" i="15"/>
  <c r="H25" i="15"/>
  <c r="G25" i="15"/>
  <c r="F25" i="15"/>
  <c r="E25" i="15"/>
  <c r="D25" i="15"/>
  <c r="C25" i="15"/>
  <c r="AB26" i="14"/>
  <c r="AA26" i="14"/>
  <c r="Z26" i="14"/>
  <c r="Y26" i="14"/>
  <c r="X26" i="14"/>
  <c r="W26" i="14"/>
  <c r="V26" i="14"/>
  <c r="U26" i="14"/>
  <c r="T26" i="14"/>
  <c r="S26" i="14"/>
  <c r="R26" i="14"/>
  <c r="Q26" i="14"/>
  <c r="P26" i="14"/>
  <c r="O26" i="14"/>
  <c r="N26" i="14"/>
  <c r="M26" i="14"/>
  <c r="L26" i="14"/>
  <c r="K26" i="14"/>
  <c r="J26" i="14"/>
  <c r="I26" i="14"/>
  <c r="H26" i="14"/>
  <c r="F26" i="14"/>
  <c r="E26" i="14"/>
  <c r="D26" i="14"/>
  <c r="C26" i="14"/>
  <c r="AA26" i="23"/>
  <c r="Z26" i="23"/>
  <c r="Y26" i="23"/>
  <c r="X26" i="23"/>
  <c r="W26" i="23"/>
  <c r="V26" i="23"/>
  <c r="U26" i="23"/>
  <c r="T26" i="23"/>
  <c r="S26" i="23"/>
  <c r="R26" i="23"/>
  <c r="Q26" i="23"/>
  <c r="P26" i="23"/>
  <c r="O26" i="23"/>
  <c r="N26" i="23"/>
  <c r="M26" i="23"/>
  <c r="I26" i="23" s="1"/>
  <c r="L26" i="23"/>
  <c r="K26" i="23"/>
  <c r="J26" i="23"/>
  <c r="H26" i="23"/>
  <c r="F26" i="23"/>
  <c r="E26" i="23"/>
  <c r="D26" i="23"/>
  <c r="I25" i="23"/>
  <c r="I24" i="23"/>
  <c r="I23" i="23"/>
  <c r="R26" i="12"/>
  <c r="Q26" i="12"/>
  <c r="P26" i="12"/>
  <c r="N26" i="12"/>
  <c r="M26" i="12"/>
  <c r="L26" i="12"/>
  <c r="K26" i="12"/>
  <c r="J26" i="12"/>
  <c r="I26" i="12"/>
  <c r="H26" i="12"/>
  <c r="F26" i="12"/>
  <c r="E26" i="12"/>
  <c r="D26" i="12"/>
  <c r="O25" i="12"/>
  <c r="G25" i="12"/>
  <c r="O24" i="12"/>
  <c r="G24" i="12"/>
  <c r="O23" i="12"/>
  <c r="O26" i="12" s="1"/>
  <c r="G23" i="12"/>
  <c r="Y20" i="11"/>
  <c r="T20" i="11"/>
  <c r="Q20" i="11"/>
  <c r="N20" i="11"/>
  <c r="K20" i="11"/>
  <c r="G20" i="11"/>
  <c r="K24" i="4" l="1"/>
  <c r="J24" i="4"/>
  <c r="I24" i="4"/>
  <c r="H24" i="4"/>
  <c r="G24" i="4"/>
  <c r="F24" i="4"/>
  <c r="D24" i="4"/>
  <c r="E24" i="4" s="1"/>
  <c r="K21" i="15" l="1"/>
  <c r="G21" i="15"/>
  <c r="E21" i="15"/>
  <c r="Y22" i="23"/>
  <c r="AA20" i="23"/>
  <c r="AA22" i="23"/>
  <c r="Z22" i="23"/>
  <c r="X22" i="23"/>
  <c r="Q22" i="23"/>
  <c r="P22" i="23"/>
  <c r="M22" i="23"/>
  <c r="J22" i="23"/>
  <c r="H22" i="23"/>
  <c r="F22" i="23"/>
  <c r="E22" i="23"/>
  <c r="D22" i="23"/>
  <c r="K20" i="23"/>
  <c r="I20" i="23" s="1"/>
  <c r="I22" i="23" s="1"/>
  <c r="I21" i="23"/>
  <c r="P22" i="12"/>
  <c r="Q22" i="12"/>
  <c r="N22" i="12"/>
  <c r="M22" i="12"/>
  <c r="L22" i="12"/>
  <c r="O21" i="12"/>
  <c r="O20" i="12"/>
  <c r="O22" i="12" s="1"/>
  <c r="I22" i="12"/>
  <c r="H22" i="12"/>
  <c r="F22" i="12"/>
  <c r="E22" i="12"/>
  <c r="D22" i="12"/>
  <c r="G20" i="12"/>
  <c r="G22" i="12" s="1"/>
  <c r="G21" i="12"/>
  <c r="Q20" i="27"/>
  <c r="R20" i="26"/>
  <c r="R20" i="17"/>
  <c r="T19" i="11"/>
  <c r="Q19" i="11"/>
  <c r="N19" i="11"/>
  <c r="W19" i="11"/>
  <c r="Y19" i="11"/>
  <c r="K19" i="11"/>
  <c r="F12" i="11"/>
  <c r="H12" i="11"/>
  <c r="G19" i="11"/>
  <c r="D12" i="11"/>
  <c r="K22" i="23" l="1"/>
  <c r="G12" i="11"/>
  <c r="C12" i="11"/>
  <c r="I12" i="11" s="1"/>
  <c r="M20" i="4"/>
  <c r="N20" i="4" s="1"/>
  <c r="J20" i="4"/>
  <c r="H20" i="4"/>
  <c r="G20" i="4"/>
  <c r="M19" i="4"/>
  <c r="N19" i="4" s="1"/>
  <c r="M18" i="4"/>
  <c r="N18" i="4" s="1"/>
  <c r="E12" i="11" l="1"/>
  <c r="C5" i="30"/>
  <c r="D53" i="30"/>
  <c r="D63" i="30"/>
  <c r="F20" i="4" l="1"/>
  <c r="I18" i="14" l="1"/>
  <c r="P17" i="14"/>
  <c r="P15" i="14"/>
  <c r="I15" i="14"/>
  <c r="P14" i="14"/>
  <c r="P13" i="14"/>
  <c r="P18" i="14"/>
  <c r="P19" i="14"/>
  <c r="P22" i="14"/>
  <c r="I22" i="14"/>
  <c r="I14" i="14"/>
  <c r="I17" i="14"/>
  <c r="I19" i="14"/>
  <c r="P10" i="14" l="1"/>
  <c r="I12" i="14"/>
  <c r="P12" i="14"/>
  <c r="I13" i="14"/>
  <c r="I10" i="14" s="1"/>
  <c r="I16" i="14"/>
  <c r="I11" i="14" s="1"/>
  <c r="P16" i="14"/>
  <c r="P11" i="14" s="1"/>
  <c r="I18" i="21"/>
  <c r="H18" i="21"/>
  <c r="G18" i="21"/>
  <c r="F18" i="21"/>
  <c r="E18" i="21"/>
  <c r="D18" i="21"/>
  <c r="C18" i="21"/>
  <c r="Y21" i="15"/>
  <c r="X21" i="15"/>
  <c r="W21" i="15"/>
  <c r="V21" i="15"/>
  <c r="U21" i="15"/>
  <c r="U12" i="15" s="1"/>
  <c r="T21" i="15"/>
  <c r="S21" i="15"/>
  <c r="S12" i="15" s="1"/>
  <c r="R21" i="15"/>
  <c r="Q21" i="15"/>
  <c r="Q12" i="15" s="1"/>
  <c r="P21" i="15"/>
  <c r="O21" i="15"/>
  <c r="N21" i="15"/>
  <c r="M21" i="15"/>
  <c r="L21" i="15"/>
  <c r="J21" i="15"/>
  <c r="I21" i="15"/>
  <c r="H21" i="15"/>
  <c r="F21" i="15"/>
  <c r="D21" i="15"/>
  <c r="C21" i="15"/>
  <c r="D22" i="14"/>
  <c r="D13" i="14" s="1"/>
  <c r="E22" i="14"/>
  <c r="F22" i="14"/>
  <c r="G22" i="14"/>
  <c r="H22" i="14"/>
  <c r="J22" i="14"/>
  <c r="K22" i="14"/>
  <c r="L22" i="14"/>
  <c r="M22" i="14"/>
  <c r="N22" i="14"/>
  <c r="O22" i="14"/>
  <c r="Q22" i="14"/>
  <c r="R22" i="14"/>
  <c r="S22" i="14"/>
  <c r="T22" i="14"/>
  <c r="U22" i="14"/>
  <c r="V22" i="14"/>
  <c r="W22" i="14"/>
  <c r="X22" i="14"/>
  <c r="Y22" i="14"/>
  <c r="Z22" i="14"/>
  <c r="AA22" i="14"/>
  <c r="AB22" i="14"/>
  <c r="C22" i="14"/>
  <c r="I56" i="23"/>
  <c r="W58" i="23"/>
  <c r="AA58" i="23"/>
  <c r="Z58" i="23"/>
  <c r="Y58" i="23"/>
  <c r="X58" i="23"/>
  <c r="V58" i="23"/>
  <c r="U58" i="23"/>
  <c r="T58" i="23"/>
  <c r="S58" i="23"/>
  <c r="R58" i="23"/>
  <c r="Q58" i="23"/>
  <c r="P58" i="23"/>
  <c r="O58" i="23"/>
  <c r="N58" i="23"/>
  <c r="M58" i="23"/>
  <c r="L58" i="23"/>
  <c r="K58" i="23"/>
  <c r="J58" i="23"/>
  <c r="H58" i="23"/>
  <c r="G58" i="23"/>
  <c r="G16" i="23" s="1"/>
  <c r="F58" i="23"/>
  <c r="E58" i="23"/>
  <c r="I19" i="23"/>
  <c r="I57" i="23"/>
  <c r="I55" i="23"/>
  <c r="D57" i="23"/>
  <c r="D56" i="23"/>
  <c r="D55" i="23"/>
  <c r="G22" i="23"/>
  <c r="L22" i="23"/>
  <c r="N22" i="23"/>
  <c r="O22" i="23"/>
  <c r="R22" i="23"/>
  <c r="S22" i="23"/>
  <c r="T22" i="23"/>
  <c r="U22" i="23"/>
  <c r="V22" i="23"/>
  <c r="W22" i="23"/>
  <c r="O19" i="12"/>
  <c r="G19" i="12"/>
  <c r="J22" i="12"/>
  <c r="K22" i="12"/>
  <c r="R22" i="12"/>
  <c r="K20" i="4"/>
  <c r="I20" i="4"/>
  <c r="D20" i="4"/>
  <c r="E20" i="4" s="1"/>
  <c r="Y15" i="15"/>
  <c r="U15" i="15"/>
  <c r="U16" i="14"/>
  <c r="L16" i="14"/>
  <c r="K16" i="14"/>
  <c r="G16" i="14"/>
  <c r="E15" i="12"/>
  <c r="D17" i="12"/>
  <c r="E17" i="12"/>
  <c r="V17" i="15"/>
  <c r="N17" i="15"/>
  <c r="K17" i="15"/>
  <c r="H17" i="15"/>
  <c r="R18" i="14"/>
  <c r="M18" i="14"/>
  <c r="L18" i="14"/>
  <c r="N18" i="23"/>
  <c r="H14" i="21"/>
  <c r="F14" i="21"/>
  <c r="C14" i="21"/>
  <c r="U17" i="15"/>
  <c r="Q17" i="15"/>
  <c r="M17" i="15"/>
  <c r="J17" i="15"/>
  <c r="E17" i="15"/>
  <c r="X18" i="14"/>
  <c r="T18" i="14"/>
  <c r="N18" i="14"/>
  <c r="K18" i="14"/>
  <c r="G18" i="14"/>
  <c r="C18" i="14"/>
  <c r="AA18" i="23"/>
  <c r="X18" i="23"/>
  <c r="W18" i="23"/>
  <c r="S18" i="23"/>
  <c r="L18" i="23"/>
  <c r="K18" i="23"/>
  <c r="H18" i="12"/>
  <c r="K78" i="4"/>
  <c r="J78" i="4"/>
  <c r="I78" i="4"/>
  <c r="I16" i="4" s="1"/>
  <c r="H78" i="4"/>
  <c r="G78" i="4"/>
  <c r="F78" i="4"/>
  <c r="D78" i="4"/>
  <c r="I13" i="21"/>
  <c r="G13" i="21"/>
  <c r="F13" i="21"/>
  <c r="E13" i="21"/>
  <c r="D13" i="21"/>
  <c r="C13" i="21"/>
  <c r="X16" i="15"/>
  <c r="W16" i="15"/>
  <c r="V16" i="15"/>
  <c r="U16" i="15"/>
  <c r="T16" i="15"/>
  <c r="R16" i="15"/>
  <c r="Q16" i="15"/>
  <c r="P16" i="15"/>
  <c r="O16" i="15"/>
  <c r="N16" i="15"/>
  <c r="M16" i="15"/>
  <c r="L16" i="15"/>
  <c r="K16" i="15"/>
  <c r="J16" i="15"/>
  <c r="I16" i="15"/>
  <c r="H16" i="15"/>
  <c r="G16" i="15"/>
  <c r="F16" i="15"/>
  <c r="E16" i="15"/>
  <c r="D16" i="15"/>
  <c r="AA17" i="14"/>
  <c r="Z17" i="14"/>
  <c r="Y17" i="14"/>
  <c r="X17" i="14"/>
  <c r="W17" i="14"/>
  <c r="V17" i="14"/>
  <c r="U17" i="14"/>
  <c r="R17" i="14"/>
  <c r="O17" i="14"/>
  <c r="M17" i="14"/>
  <c r="L17" i="14"/>
  <c r="K17" i="14"/>
  <c r="H17" i="14"/>
  <c r="G17" i="14"/>
  <c r="E17" i="14"/>
  <c r="D17" i="14"/>
  <c r="C17" i="14"/>
  <c r="AA17" i="23"/>
  <c r="Z17" i="23"/>
  <c r="Y17" i="23"/>
  <c r="X17" i="23"/>
  <c r="V17" i="23"/>
  <c r="U17" i="23"/>
  <c r="T17" i="23"/>
  <c r="R17" i="23"/>
  <c r="Q17" i="23"/>
  <c r="P17" i="23"/>
  <c r="O17" i="23"/>
  <c r="N17" i="23"/>
  <c r="M17" i="23"/>
  <c r="K17" i="23"/>
  <c r="H17" i="23"/>
  <c r="G17" i="23"/>
  <c r="F17" i="23"/>
  <c r="E17" i="23"/>
  <c r="Q17" i="12"/>
  <c r="P17" i="12"/>
  <c r="N17" i="12"/>
  <c r="M17" i="12"/>
  <c r="L17" i="12"/>
  <c r="K17" i="12"/>
  <c r="J17" i="12"/>
  <c r="I17" i="12"/>
  <c r="H17" i="12"/>
  <c r="F17" i="12"/>
  <c r="K15" i="4"/>
  <c r="J15" i="4"/>
  <c r="I15" i="4"/>
  <c r="D15" i="4"/>
  <c r="Z16" i="23"/>
  <c r="Z11" i="23" s="1"/>
  <c r="J16" i="23"/>
  <c r="F16" i="23"/>
  <c r="W16" i="14"/>
  <c r="M16" i="14"/>
  <c r="M11" i="14" s="1"/>
  <c r="Q16" i="23"/>
  <c r="H16" i="23"/>
  <c r="T15" i="15"/>
  <c r="T10" i="15" s="1"/>
  <c r="P15" i="15"/>
  <c r="P10" i="15" s="1"/>
  <c r="L15" i="15"/>
  <c r="L10" i="15" s="1"/>
  <c r="K15" i="15"/>
  <c r="I11" i="21"/>
  <c r="G11" i="21"/>
  <c r="F11" i="21"/>
  <c r="E11" i="21"/>
  <c r="C11" i="21"/>
  <c r="Y14" i="15"/>
  <c r="W14" i="15"/>
  <c r="V14" i="15"/>
  <c r="U14" i="15"/>
  <c r="R14" i="15"/>
  <c r="Q14" i="15"/>
  <c r="O14" i="15"/>
  <c r="N14" i="15"/>
  <c r="L14" i="15"/>
  <c r="K14" i="15"/>
  <c r="J14" i="15"/>
  <c r="I14" i="15"/>
  <c r="H14" i="15"/>
  <c r="G14" i="15"/>
  <c r="F14" i="15"/>
  <c r="E14" i="15"/>
  <c r="C14" i="15"/>
  <c r="Z15" i="14"/>
  <c r="Y15" i="14"/>
  <c r="W15" i="14"/>
  <c r="V15" i="14"/>
  <c r="U15" i="14"/>
  <c r="S15" i="14"/>
  <c r="R15" i="14"/>
  <c r="Q15" i="14"/>
  <c r="O15" i="14"/>
  <c r="N15" i="14"/>
  <c r="L15" i="14"/>
  <c r="K15" i="14"/>
  <c r="H15" i="14"/>
  <c r="G15" i="14"/>
  <c r="E15" i="14"/>
  <c r="D15" i="14"/>
  <c r="C15" i="14"/>
  <c r="X15" i="23"/>
  <c r="V15" i="23"/>
  <c r="U15" i="23"/>
  <c r="T15" i="23"/>
  <c r="S15" i="23"/>
  <c r="R15" i="23"/>
  <c r="Q15" i="23"/>
  <c r="P15" i="23"/>
  <c r="O15" i="23"/>
  <c r="M15" i="23"/>
  <c r="L15" i="23"/>
  <c r="K15" i="23"/>
  <c r="J15" i="23"/>
  <c r="H15" i="23"/>
  <c r="F15" i="23"/>
  <c r="E15" i="23"/>
  <c r="R15" i="12"/>
  <c r="Q15" i="12"/>
  <c r="P15" i="12"/>
  <c r="N15" i="12"/>
  <c r="M15" i="12"/>
  <c r="L15" i="12"/>
  <c r="K15" i="12"/>
  <c r="J15" i="12"/>
  <c r="I15" i="12"/>
  <c r="H15" i="12"/>
  <c r="F15" i="12"/>
  <c r="D15" i="12"/>
  <c r="J13" i="4"/>
  <c r="I13" i="4"/>
  <c r="F13" i="4"/>
  <c r="D13" i="4"/>
  <c r="V13" i="15"/>
  <c r="R13" i="15"/>
  <c r="AB14" i="14"/>
  <c r="Q14" i="14"/>
  <c r="G14" i="14"/>
  <c r="U14" i="23"/>
  <c r="M14" i="23"/>
  <c r="J14" i="23"/>
  <c r="F70" i="26"/>
  <c r="F70" i="17"/>
  <c r="G70" i="17"/>
  <c r="Y34" i="15"/>
  <c r="X34" i="15"/>
  <c r="X13" i="15" s="1"/>
  <c r="W34" i="15"/>
  <c r="V34" i="15"/>
  <c r="U34" i="15"/>
  <c r="T34" i="15"/>
  <c r="S34" i="15"/>
  <c r="R34" i="15"/>
  <c r="Q34" i="15"/>
  <c r="Q13" i="15" s="1"/>
  <c r="P34" i="15"/>
  <c r="O34" i="15"/>
  <c r="N34" i="15"/>
  <c r="M34" i="15"/>
  <c r="L34" i="15"/>
  <c r="K34" i="15"/>
  <c r="J34" i="15"/>
  <c r="I34" i="15"/>
  <c r="H34" i="15"/>
  <c r="H13" i="15" s="1"/>
  <c r="G34" i="15"/>
  <c r="F34" i="15"/>
  <c r="E34" i="15"/>
  <c r="D34" i="15"/>
  <c r="D13" i="15" s="1"/>
  <c r="V14" i="14"/>
  <c r="S14" i="14"/>
  <c r="R14" i="14"/>
  <c r="N14" i="14"/>
  <c r="F14" i="14"/>
  <c r="AA14" i="23"/>
  <c r="Y14" i="23"/>
  <c r="V14" i="23"/>
  <c r="N14" i="23"/>
  <c r="K14" i="23"/>
  <c r="F14" i="23"/>
  <c r="Q14" i="12"/>
  <c r="Q23" i="27"/>
  <c r="J12" i="4"/>
  <c r="AB13" i="14"/>
  <c r="M28" i="4"/>
  <c r="N28" i="4" s="1"/>
  <c r="I9" i="21"/>
  <c r="E9" i="21"/>
  <c r="R13" i="14"/>
  <c r="Y13" i="14"/>
  <c r="W13" i="23"/>
  <c r="S13" i="23"/>
  <c r="O13" i="23"/>
  <c r="F13" i="23"/>
  <c r="S14" i="15"/>
  <c r="Q17" i="14"/>
  <c r="F75" i="17"/>
  <c r="D14" i="26"/>
  <c r="D17" i="15"/>
  <c r="D11" i="15" s="1"/>
  <c r="L20" i="34"/>
  <c r="K20" i="34"/>
  <c r="J20" i="34"/>
  <c r="M79" i="4"/>
  <c r="N79" i="4" s="1"/>
  <c r="M80" i="4"/>
  <c r="M81" i="4"/>
  <c r="N81" i="4" s="1"/>
  <c r="M82" i="4"/>
  <c r="N82" i="4" s="1"/>
  <c r="M83" i="4"/>
  <c r="N83" i="4" s="1"/>
  <c r="M84" i="4"/>
  <c r="N84" i="4" s="1"/>
  <c r="M85" i="4"/>
  <c r="N85" i="4" s="1"/>
  <c r="M86" i="4"/>
  <c r="N86" i="4" s="1"/>
  <c r="R15" i="11"/>
  <c r="K73" i="27"/>
  <c r="R28" i="26"/>
  <c r="F73" i="26"/>
  <c r="D68" i="27"/>
  <c r="X12" i="11"/>
  <c r="V12" i="11"/>
  <c r="U12" i="11"/>
  <c r="W12" i="11" s="1"/>
  <c r="S12" i="11"/>
  <c r="T12" i="11" s="1"/>
  <c r="R12" i="11"/>
  <c r="P12" i="11"/>
  <c r="O12" i="11"/>
  <c r="M12" i="11"/>
  <c r="L12" i="11"/>
  <c r="J12" i="11"/>
  <c r="O13" i="27"/>
  <c r="E13" i="27"/>
  <c r="F13" i="27" s="1"/>
  <c r="D13" i="27"/>
  <c r="C13" i="27"/>
  <c r="P13" i="26"/>
  <c r="O13" i="26"/>
  <c r="E13" i="26"/>
  <c r="D13" i="26"/>
  <c r="F13" i="26" s="1"/>
  <c r="P13" i="17"/>
  <c r="O13" i="17"/>
  <c r="E13" i="17"/>
  <c r="D13" i="17"/>
  <c r="C13" i="17"/>
  <c r="I20" i="34"/>
  <c r="H20" i="34"/>
  <c r="L22" i="34"/>
  <c r="K22" i="34"/>
  <c r="J22" i="34"/>
  <c r="I22" i="34"/>
  <c r="H22" i="34"/>
  <c r="I7" i="34"/>
  <c r="J7" i="34"/>
  <c r="K7" i="34"/>
  <c r="L7" i="34"/>
  <c r="H7" i="34"/>
  <c r="T13" i="15"/>
  <c r="M13" i="15"/>
  <c r="X14" i="15"/>
  <c r="T14" i="15"/>
  <c r="P14" i="15"/>
  <c r="M14" i="15"/>
  <c r="Y16" i="15"/>
  <c r="S16" i="15"/>
  <c r="Y18" i="15"/>
  <c r="X18" i="15"/>
  <c r="W18" i="15"/>
  <c r="V18" i="15"/>
  <c r="U18" i="15"/>
  <c r="T18" i="15"/>
  <c r="S18" i="15"/>
  <c r="R18" i="15"/>
  <c r="Q18" i="15"/>
  <c r="P18" i="15"/>
  <c r="O18" i="15"/>
  <c r="N18" i="15"/>
  <c r="M18" i="15"/>
  <c r="L18" i="15"/>
  <c r="K18" i="15"/>
  <c r="J18" i="15"/>
  <c r="I18" i="15"/>
  <c r="H18" i="15"/>
  <c r="G18" i="15"/>
  <c r="F18" i="15"/>
  <c r="E18" i="15"/>
  <c r="D18" i="15"/>
  <c r="Y17" i="15"/>
  <c r="Y11" i="15" s="1"/>
  <c r="J18" i="14"/>
  <c r="AB19" i="14"/>
  <c r="AA19" i="14"/>
  <c r="Z19" i="14"/>
  <c r="Y19" i="14"/>
  <c r="X19" i="14"/>
  <c r="W19" i="14"/>
  <c r="L19" i="14"/>
  <c r="K19" i="14"/>
  <c r="J19" i="14"/>
  <c r="AB17" i="14"/>
  <c r="N17" i="14"/>
  <c r="J17" i="14"/>
  <c r="O18" i="14"/>
  <c r="W17" i="23"/>
  <c r="S17" i="23"/>
  <c r="AA19" i="23"/>
  <c r="Z19" i="23"/>
  <c r="Y19" i="23"/>
  <c r="X19" i="23"/>
  <c r="W19" i="23"/>
  <c r="V19" i="23"/>
  <c r="U19" i="23"/>
  <c r="T19" i="23"/>
  <c r="S19" i="23"/>
  <c r="R19" i="23"/>
  <c r="Q19" i="23"/>
  <c r="P19" i="23"/>
  <c r="O19" i="23"/>
  <c r="N19" i="23"/>
  <c r="M19" i="23"/>
  <c r="L19" i="23"/>
  <c r="K19" i="23"/>
  <c r="J19" i="23"/>
  <c r="H19" i="23"/>
  <c r="G19" i="23"/>
  <c r="F19" i="23"/>
  <c r="E19" i="23"/>
  <c r="F18" i="23"/>
  <c r="F12" i="23" s="1"/>
  <c r="R19" i="12"/>
  <c r="K19" i="12"/>
  <c r="J19" i="12"/>
  <c r="O18" i="27"/>
  <c r="O16" i="27"/>
  <c r="O15" i="27"/>
  <c r="O19" i="26"/>
  <c r="P18" i="26"/>
  <c r="P17" i="26"/>
  <c r="P16" i="26"/>
  <c r="P15" i="26"/>
  <c r="O18" i="26"/>
  <c r="O17" i="26"/>
  <c r="O15" i="26"/>
  <c r="O14" i="26"/>
  <c r="P19" i="17"/>
  <c r="P18" i="17"/>
  <c r="P17" i="17"/>
  <c r="P16" i="17"/>
  <c r="P15" i="17"/>
  <c r="O18" i="17"/>
  <c r="O17" i="17"/>
  <c r="X16" i="11"/>
  <c r="V16" i="11"/>
  <c r="U16" i="11"/>
  <c r="S16" i="11"/>
  <c r="S10" i="11" s="1"/>
  <c r="R16" i="11"/>
  <c r="T16" i="11" s="1"/>
  <c r="P16" i="11"/>
  <c r="O16" i="11"/>
  <c r="M16" i="11"/>
  <c r="M10" i="11" s="1"/>
  <c r="L16" i="11"/>
  <c r="J16" i="11"/>
  <c r="K16" i="11" s="1"/>
  <c r="H16" i="11"/>
  <c r="F16" i="11"/>
  <c r="D16" i="11"/>
  <c r="E16" i="11" s="1"/>
  <c r="C16" i="11"/>
  <c r="L44" i="30"/>
  <c r="C6" i="30"/>
  <c r="C7" i="30" s="1"/>
  <c r="G15" i="4"/>
  <c r="D17" i="4"/>
  <c r="F17" i="4"/>
  <c r="G17" i="4"/>
  <c r="H17" i="4"/>
  <c r="I17" i="4"/>
  <c r="J17" i="4"/>
  <c r="K17" i="4"/>
  <c r="H13" i="4"/>
  <c r="S17" i="14"/>
  <c r="F17" i="14"/>
  <c r="R17" i="12"/>
  <c r="F75" i="26"/>
  <c r="C17" i="17"/>
  <c r="D17" i="17"/>
  <c r="E17" i="17"/>
  <c r="F17" i="17" s="1"/>
  <c r="L69" i="26"/>
  <c r="L68" i="26"/>
  <c r="R33" i="17"/>
  <c r="D14" i="15"/>
  <c r="I12" i="34"/>
  <c r="J12" i="34"/>
  <c r="K12" i="34"/>
  <c r="L12" i="34"/>
  <c r="H12" i="34"/>
  <c r="I9" i="34"/>
  <c r="J9" i="34"/>
  <c r="K9" i="34"/>
  <c r="L9" i="34"/>
  <c r="H9" i="34"/>
  <c r="Q31" i="27"/>
  <c r="R31" i="26"/>
  <c r="R31" i="17"/>
  <c r="M77" i="4"/>
  <c r="N77" i="4" s="1"/>
  <c r="M76" i="4"/>
  <c r="N76" i="4"/>
  <c r="M75" i="4"/>
  <c r="M74" i="4"/>
  <c r="N74" i="4" s="1"/>
  <c r="Q29" i="27"/>
  <c r="R29" i="26"/>
  <c r="R29" i="17"/>
  <c r="M68" i="4"/>
  <c r="N68" i="4" s="1"/>
  <c r="M67" i="4"/>
  <c r="N67" i="4" s="1"/>
  <c r="M66" i="4"/>
  <c r="N66" i="4" s="1"/>
  <c r="M65" i="4"/>
  <c r="N65" i="4" s="1"/>
  <c r="M64" i="4"/>
  <c r="N64" i="4" s="1"/>
  <c r="M63" i="4"/>
  <c r="N63" i="4" s="1"/>
  <c r="M62" i="4"/>
  <c r="N62" i="4" s="1"/>
  <c r="R28" i="17"/>
  <c r="M60" i="4"/>
  <c r="N60" i="4" s="1"/>
  <c r="M59" i="4"/>
  <c r="N59" i="4" s="1"/>
  <c r="M58" i="4"/>
  <c r="N58" i="4" s="1"/>
  <c r="AB15" i="14"/>
  <c r="AA15" i="14"/>
  <c r="X15" i="14"/>
  <c r="M15" i="14"/>
  <c r="J15" i="14"/>
  <c r="AA15" i="23"/>
  <c r="Q26" i="27"/>
  <c r="R26" i="26"/>
  <c r="R26" i="17"/>
  <c r="M52" i="4"/>
  <c r="N52" i="4" s="1"/>
  <c r="M51" i="4"/>
  <c r="N51" i="4" s="1"/>
  <c r="M50" i="4"/>
  <c r="N50" i="4" s="1"/>
  <c r="M49" i="4"/>
  <c r="N49" i="4" s="1"/>
  <c r="M48" i="4"/>
  <c r="N48" i="4" s="1"/>
  <c r="M47" i="4"/>
  <c r="N47" i="4" s="1"/>
  <c r="M46" i="4"/>
  <c r="N46" i="4" s="1"/>
  <c r="M45" i="4"/>
  <c r="N45" i="4" s="1"/>
  <c r="M44" i="4"/>
  <c r="N44" i="4" s="1"/>
  <c r="Q25" i="27"/>
  <c r="R25" i="17"/>
  <c r="M42" i="4"/>
  <c r="N42" i="4" s="1"/>
  <c r="M41" i="4"/>
  <c r="N41" i="4" s="1"/>
  <c r="M40" i="4"/>
  <c r="N40" i="4" s="1"/>
  <c r="M39" i="4"/>
  <c r="N39" i="4" s="1"/>
  <c r="M38" i="4"/>
  <c r="N38" i="4" s="1"/>
  <c r="M37" i="4"/>
  <c r="N37" i="4" s="1"/>
  <c r="M36" i="4"/>
  <c r="N36" i="4" s="1"/>
  <c r="M35" i="4"/>
  <c r="N35" i="4" s="1"/>
  <c r="Q24" i="27"/>
  <c r="R24" i="26"/>
  <c r="R24" i="17"/>
  <c r="M33" i="4"/>
  <c r="N33" i="4" s="1"/>
  <c r="M32" i="4"/>
  <c r="N32" i="4" s="1"/>
  <c r="M31" i="4"/>
  <c r="N31" i="4" s="1"/>
  <c r="F68" i="26"/>
  <c r="M29" i="4"/>
  <c r="N29" i="4" s="1"/>
  <c r="Q22" i="27"/>
  <c r="R22" i="26"/>
  <c r="R22" i="17"/>
  <c r="M27" i="4"/>
  <c r="N27" i="4" s="1"/>
  <c r="M26" i="4"/>
  <c r="N26" i="4" s="1"/>
  <c r="M25" i="4"/>
  <c r="N25" i="4" s="1"/>
  <c r="M44" i="30"/>
  <c r="N44" i="30"/>
  <c r="O44" i="30"/>
  <c r="C13" i="11"/>
  <c r="C14" i="11"/>
  <c r="C15" i="11"/>
  <c r="C10" i="11" s="1"/>
  <c r="C17" i="11"/>
  <c r="C18" i="11"/>
  <c r="I18" i="11" s="1"/>
  <c r="J69" i="27"/>
  <c r="E69" i="27"/>
  <c r="J71" i="27"/>
  <c r="J60" i="27" s="1"/>
  <c r="E71" i="27"/>
  <c r="E60" i="27" s="1"/>
  <c r="L73" i="27"/>
  <c r="L72" i="27"/>
  <c r="L74" i="27"/>
  <c r="L75" i="27"/>
  <c r="L62" i="27" s="1"/>
  <c r="L76" i="27"/>
  <c r="L77" i="27"/>
  <c r="L65" i="27"/>
  <c r="L66" i="27"/>
  <c r="L67" i="27"/>
  <c r="L69" i="27"/>
  <c r="L71" i="27"/>
  <c r="L60" i="27"/>
  <c r="E73" i="27"/>
  <c r="E72" i="27"/>
  <c r="E74" i="27"/>
  <c r="E75" i="27"/>
  <c r="E62" i="27" s="1"/>
  <c r="E78" i="27"/>
  <c r="E64" i="27" s="1"/>
  <c r="E76" i="27"/>
  <c r="E77" i="27"/>
  <c r="E65" i="27"/>
  <c r="E66" i="27"/>
  <c r="E67" i="27"/>
  <c r="O16" i="26"/>
  <c r="O11" i="26" s="1"/>
  <c r="C14" i="26"/>
  <c r="C15" i="26"/>
  <c r="C16" i="26"/>
  <c r="C17" i="26"/>
  <c r="C18" i="26"/>
  <c r="C19" i="26"/>
  <c r="D14" i="17"/>
  <c r="D15" i="17"/>
  <c r="D16" i="17"/>
  <c r="D11" i="17" s="1"/>
  <c r="D18" i="17"/>
  <c r="D19" i="17"/>
  <c r="F19" i="17" s="1"/>
  <c r="C14" i="17"/>
  <c r="C15" i="17"/>
  <c r="C16" i="17"/>
  <c r="C18" i="17"/>
  <c r="C19" i="17"/>
  <c r="O14" i="17"/>
  <c r="O15" i="17"/>
  <c r="O16" i="17"/>
  <c r="O19" i="17"/>
  <c r="O12" i="17" s="1"/>
  <c r="G65" i="26"/>
  <c r="G66" i="26"/>
  <c r="G67" i="26"/>
  <c r="E65" i="26"/>
  <c r="E66" i="26"/>
  <c r="E67" i="26"/>
  <c r="H65" i="26"/>
  <c r="H58" i="26" s="1"/>
  <c r="H66" i="26"/>
  <c r="H67" i="26"/>
  <c r="I65" i="26"/>
  <c r="I66" i="26"/>
  <c r="I67" i="26"/>
  <c r="J65" i="26"/>
  <c r="J66" i="26"/>
  <c r="J67" i="26"/>
  <c r="L65" i="26"/>
  <c r="L66" i="26"/>
  <c r="L67" i="26"/>
  <c r="M65" i="26"/>
  <c r="M66" i="26"/>
  <c r="M67" i="26"/>
  <c r="N65" i="26"/>
  <c r="N66" i="26"/>
  <c r="N67" i="26"/>
  <c r="G65" i="17"/>
  <c r="G66" i="17"/>
  <c r="G67" i="17"/>
  <c r="E65" i="17"/>
  <c r="E66" i="17"/>
  <c r="E67" i="17"/>
  <c r="H65" i="17"/>
  <c r="H66" i="17"/>
  <c r="H67" i="17"/>
  <c r="K65" i="17"/>
  <c r="K66" i="17"/>
  <c r="K67" i="17"/>
  <c r="L65" i="17"/>
  <c r="L66" i="17"/>
  <c r="L67" i="17"/>
  <c r="N65" i="17"/>
  <c r="N66" i="17"/>
  <c r="N67" i="17"/>
  <c r="X17" i="11"/>
  <c r="X18" i="11"/>
  <c r="G72" i="17"/>
  <c r="G73" i="17"/>
  <c r="G74" i="17"/>
  <c r="E72" i="17"/>
  <c r="E73" i="17"/>
  <c r="E74" i="17"/>
  <c r="E75" i="17"/>
  <c r="E62" i="17"/>
  <c r="G76" i="26"/>
  <c r="G77" i="26"/>
  <c r="E76" i="26"/>
  <c r="E77" i="26"/>
  <c r="E78" i="26"/>
  <c r="E64" i="26" s="1"/>
  <c r="G72" i="26"/>
  <c r="G73" i="26"/>
  <c r="G74" i="26"/>
  <c r="G75" i="26"/>
  <c r="G62" i="26" s="1"/>
  <c r="E72" i="26"/>
  <c r="E61" i="26" s="1"/>
  <c r="E73" i="26"/>
  <c r="E74" i="26"/>
  <c r="E75" i="26"/>
  <c r="E62" i="26" s="1"/>
  <c r="M69" i="26"/>
  <c r="E68" i="26"/>
  <c r="E69" i="26"/>
  <c r="J69" i="26"/>
  <c r="G69" i="26"/>
  <c r="G72" i="27"/>
  <c r="G73" i="27"/>
  <c r="G74" i="27"/>
  <c r="G75" i="27"/>
  <c r="G62" i="27" s="1"/>
  <c r="G65" i="27"/>
  <c r="G66" i="27"/>
  <c r="G67" i="27"/>
  <c r="G69" i="27"/>
  <c r="G71" i="27"/>
  <c r="G60" i="27"/>
  <c r="H65" i="27"/>
  <c r="H66" i="27"/>
  <c r="H67" i="27"/>
  <c r="I65" i="27"/>
  <c r="I66" i="27"/>
  <c r="I67" i="27"/>
  <c r="J17" i="23"/>
  <c r="U19" i="14"/>
  <c r="V19" i="14"/>
  <c r="I15" i="21"/>
  <c r="E12" i="15"/>
  <c r="G69" i="17"/>
  <c r="E68" i="17"/>
  <c r="E69" i="17"/>
  <c r="C65" i="17"/>
  <c r="C66" i="17"/>
  <c r="C67" i="17"/>
  <c r="C68" i="17"/>
  <c r="C69" i="17"/>
  <c r="C59" i="17" s="1"/>
  <c r="C70" i="17"/>
  <c r="C71" i="17"/>
  <c r="C60" i="17" s="1"/>
  <c r="C72" i="17"/>
  <c r="C73" i="17"/>
  <c r="C74" i="17"/>
  <c r="C75" i="17"/>
  <c r="C62" i="17" s="1"/>
  <c r="C76" i="17"/>
  <c r="C77" i="17"/>
  <c r="C78" i="17"/>
  <c r="C64" i="17" s="1"/>
  <c r="D65" i="17"/>
  <c r="D66" i="17"/>
  <c r="D67" i="17"/>
  <c r="D68" i="17"/>
  <c r="D69" i="17"/>
  <c r="D70" i="17"/>
  <c r="D71" i="17"/>
  <c r="D60" i="17" s="1"/>
  <c r="D72" i="17"/>
  <c r="D73" i="17"/>
  <c r="D74" i="17"/>
  <c r="D75" i="17"/>
  <c r="D62" i="17" s="1"/>
  <c r="D76" i="17"/>
  <c r="D77" i="17"/>
  <c r="D78" i="17"/>
  <c r="D64" i="17"/>
  <c r="E71" i="17"/>
  <c r="E60" i="17" s="1"/>
  <c r="E76" i="17"/>
  <c r="E77" i="17"/>
  <c r="E78" i="17"/>
  <c r="E64" i="17" s="1"/>
  <c r="G71" i="17"/>
  <c r="G60" i="17" s="1"/>
  <c r="G15" i="17" s="1"/>
  <c r="G76" i="17"/>
  <c r="G63" i="17" s="1"/>
  <c r="G77" i="17"/>
  <c r="G78" i="17"/>
  <c r="G64" i="17" s="1"/>
  <c r="H69" i="17"/>
  <c r="H71" i="17"/>
  <c r="J71" i="17" s="1"/>
  <c r="J60" i="17" s="1"/>
  <c r="H72" i="17"/>
  <c r="J72" i="17" s="1"/>
  <c r="H73" i="17"/>
  <c r="H74" i="17"/>
  <c r="H76" i="17"/>
  <c r="J76" i="17" s="1"/>
  <c r="H77" i="17"/>
  <c r="H78" i="17"/>
  <c r="H64" i="17" s="1"/>
  <c r="I65" i="17"/>
  <c r="I66" i="17"/>
  <c r="J66" i="17" s="1"/>
  <c r="I67" i="17"/>
  <c r="I69" i="17"/>
  <c r="I71" i="17"/>
  <c r="I60" i="17" s="1"/>
  <c r="I15" i="17" s="1"/>
  <c r="I72" i="17"/>
  <c r="I73" i="17"/>
  <c r="I74" i="17"/>
  <c r="I76" i="17"/>
  <c r="I77" i="17"/>
  <c r="I78" i="17"/>
  <c r="I64" i="17" s="1"/>
  <c r="K69" i="17"/>
  <c r="K71" i="17"/>
  <c r="K60" i="17" s="1"/>
  <c r="K15" i="17" s="1"/>
  <c r="K72" i="17"/>
  <c r="K73" i="17"/>
  <c r="K74" i="17"/>
  <c r="K76" i="17"/>
  <c r="K77" i="17"/>
  <c r="M77" i="17" s="1"/>
  <c r="K78" i="17"/>
  <c r="L69" i="17"/>
  <c r="L71" i="17"/>
  <c r="L60" i="17" s="1"/>
  <c r="L72" i="17"/>
  <c r="L73" i="17"/>
  <c r="L74" i="17"/>
  <c r="L76" i="17"/>
  <c r="L77" i="17"/>
  <c r="L78" i="17"/>
  <c r="N69" i="17"/>
  <c r="N71" i="17"/>
  <c r="N60" i="17" s="1"/>
  <c r="N15" i="17" s="1"/>
  <c r="N72" i="17"/>
  <c r="N73" i="17"/>
  <c r="N74" i="17"/>
  <c r="N76" i="17"/>
  <c r="N77" i="17"/>
  <c r="N63" i="17" s="1"/>
  <c r="N57" i="17" s="1"/>
  <c r="N78" i="17"/>
  <c r="N64" i="17" s="1"/>
  <c r="P58" i="17"/>
  <c r="P55" i="17" s="1"/>
  <c r="P59" i="17"/>
  <c r="P60" i="17"/>
  <c r="P61" i="17"/>
  <c r="P62" i="17"/>
  <c r="P63" i="17"/>
  <c r="P64" i="17"/>
  <c r="F65" i="17"/>
  <c r="F66" i="17"/>
  <c r="F67" i="17"/>
  <c r="F68" i="17"/>
  <c r="F69" i="17"/>
  <c r="F71" i="17"/>
  <c r="F72" i="17"/>
  <c r="F73" i="17"/>
  <c r="F74" i="17"/>
  <c r="F76" i="17"/>
  <c r="F77" i="17"/>
  <c r="F78" i="17"/>
  <c r="C16" i="15"/>
  <c r="C18" i="15"/>
  <c r="I69" i="26"/>
  <c r="D16" i="26"/>
  <c r="D17" i="26"/>
  <c r="E16" i="26"/>
  <c r="F16" i="26" s="1"/>
  <c r="E17" i="26"/>
  <c r="P15" i="11"/>
  <c r="P10" i="11" s="1"/>
  <c r="F15" i="21"/>
  <c r="E15" i="21"/>
  <c r="E16" i="17"/>
  <c r="C19" i="14"/>
  <c r="D19" i="23"/>
  <c r="D19" i="12"/>
  <c r="O14" i="27"/>
  <c r="O10" i="27" s="1"/>
  <c r="O17" i="27"/>
  <c r="O11" i="27" s="1"/>
  <c r="O19" i="27"/>
  <c r="O12" i="27" s="1"/>
  <c r="D15" i="27"/>
  <c r="D16" i="27"/>
  <c r="D17" i="27"/>
  <c r="D18" i="27"/>
  <c r="D19" i="27"/>
  <c r="C14" i="27"/>
  <c r="C15" i="27"/>
  <c r="C16" i="27"/>
  <c r="C11" i="27" s="1"/>
  <c r="C17" i="27"/>
  <c r="C18" i="27"/>
  <c r="C19" i="27"/>
  <c r="P19" i="26"/>
  <c r="P12" i="26" s="1"/>
  <c r="P14" i="26"/>
  <c r="P10" i="26"/>
  <c r="D15" i="26"/>
  <c r="D18" i="26"/>
  <c r="D19" i="26"/>
  <c r="D12" i="26" s="1"/>
  <c r="D14" i="11"/>
  <c r="X15" i="11"/>
  <c r="X10" i="11" s="1"/>
  <c r="X13" i="11"/>
  <c r="X14" i="11"/>
  <c r="Y14" i="11" s="1"/>
  <c r="J75" i="27"/>
  <c r="J62" i="27" s="1"/>
  <c r="V14" i="11"/>
  <c r="U14" i="11"/>
  <c r="M88" i="4"/>
  <c r="N88" i="4" s="1"/>
  <c r="M72" i="4"/>
  <c r="H15" i="21"/>
  <c r="G15" i="21"/>
  <c r="D15" i="21"/>
  <c r="D11" i="21"/>
  <c r="C15" i="21"/>
  <c r="AB10" i="4"/>
  <c r="AA10" i="4"/>
  <c r="Z10" i="4"/>
  <c r="Y10" i="4"/>
  <c r="X10" i="4"/>
  <c r="X7" i="4" s="1"/>
  <c r="AB9" i="4"/>
  <c r="AA9" i="4"/>
  <c r="Z9" i="4"/>
  <c r="Y9" i="4"/>
  <c r="X9" i="4"/>
  <c r="AB8" i="4"/>
  <c r="AA8" i="4"/>
  <c r="Z8" i="4"/>
  <c r="Y8" i="4"/>
  <c r="X8" i="4"/>
  <c r="M54" i="4"/>
  <c r="N54" i="4" s="1"/>
  <c r="M55" i="4"/>
  <c r="N55" i="4" s="1"/>
  <c r="M56" i="4"/>
  <c r="N56" i="4" s="1"/>
  <c r="M22" i="4"/>
  <c r="N22" i="4" s="1"/>
  <c r="M23" i="4"/>
  <c r="N23" i="4" s="1"/>
  <c r="M21" i="4"/>
  <c r="N21" i="4" s="1"/>
  <c r="M70" i="4"/>
  <c r="N70" i="4" s="1"/>
  <c r="M71" i="4"/>
  <c r="N71" i="4" s="1"/>
  <c r="N80" i="4"/>
  <c r="F18" i="11"/>
  <c r="D18" i="11"/>
  <c r="F14" i="11"/>
  <c r="V18" i="11"/>
  <c r="U18" i="11"/>
  <c r="V17" i="11"/>
  <c r="W17" i="11" s="1"/>
  <c r="U17" i="11"/>
  <c r="V15" i="11"/>
  <c r="V10" i="11" s="1"/>
  <c r="U15" i="11"/>
  <c r="U10" i="11" s="1"/>
  <c r="V13" i="11"/>
  <c r="U13" i="11"/>
  <c r="S18" i="11"/>
  <c r="R18" i="11"/>
  <c r="S17" i="11"/>
  <c r="R17" i="11"/>
  <c r="S15" i="11"/>
  <c r="T15" i="11" s="1"/>
  <c r="S14" i="11"/>
  <c r="R14" i="11"/>
  <c r="S13" i="11"/>
  <c r="R13" i="11"/>
  <c r="R9" i="11" s="1"/>
  <c r="P18" i="11"/>
  <c r="P11" i="11" s="1"/>
  <c r="O18" i="11"/>
  <c r="P17" i="11"/>
  <c r="O17" i="11"/>
  <c r="O15" i="11"/>
  <c r="P14" i="11"/>
  <c r="O14" i="11"/>
  <c r="P13" i="11"/>
  <c r="O13" i="11"/>
  <c r="M18" i="11"/>
  <c r="M11" i="11" s="1"/>
  <c r="L18" i="11"/>
  <c r="M17" i="11"/>
  <c r="L17" i="11"/>
  <c r="M15" i="11"/>
  <c r="L15" i="11"/>
  <c r="M14" i="11"/>
  <c r="L14" i="11"/>
  <c r="M13" i="11"/>
  <c r="L13" i="11"/>
  <c r="J18" i="11"/>
  <c r="H18" i="11"/>
  <c r="J17" i="11"/>
  <c r="H17" i="11"/>
  <c r="J15" i="11"/>
  <c r="J10" i="11" s="1"/>
  <c r="H15" i="11"/>
  <c r="J14" i="11"/>
  <c r="H14" i="11"/>
  <c r="I14" i="11" s="1"/>
  <c r="J13" i="11"/>
  <c r="F17" i="11"/>
  <c r="D17" i="11"/>
  <c r="F15" i="11"/>
  <c r="F10" i="11" s="1"/>
  <c r="D15" i="11"/>
  <c r="E19" i="17"/>
  <c r="E18" i="17"/>
  <c r="E12" i="17" s="1"/>
  <c r="E15" i="17"/>
  <c r="R21" i="17"/>
  <c r="R27" i="17"/>
  <c r="R32" i="17"/>
  <c r="P14" i="17"/>
  <c r="G71" i="26"/>
  <c r="G60" i="26"/>
  <c r="G15" i="26" s="1"/>
  <c r="E71" i="26"/>
  <c r="E60" i="26" s="1"/>
  <c r="N71" i="26"/>
  <c r="N60" i="26" s="1"/>
  <c r="N72" i="26"/>
  <c r="N73" i="26"/>
  <c r="N74" i="26"/>
  <c r="N75" i="26"/>
  <c r="N62" i="26" s="1"/>
  <c r="I76" i="26"/>
  <c r="I77" i="26"/>
  <c r="H71" i="26"/>
  <c r="H60" i="26"/>
  <c r="H15" i="26" s="1"/>
  <c r="L71" i="26"/>
  <c r="L60" i="26" s="1"/>
  <c r="L15" i="26" s="1"/>
  <c r="L72" i="26"/>
  <c r="L73" i="26"/>
  <c r="L74" i="26"/>
  <c r="L75" i="26"/>
  <c r="L62" i="26" s="1"/>
  <c r="L76" i="26"/>
  <c r="L77" i="26"/>
  <c r="M71" i="26"/>
  <c r="M60" i="26" s="1"/>
  <c r="M15" i="26" s="1"/>
  <c r="M72" i="26"/>
  <c r="M73" i="26"/>
  <c r="M74" i="26"/>
  <c r="M75" i="26"/>
  <c r="M62" i="26" s="1"/>
  <c r="M76" i="26"/>
  <c r="M77" i="26"/>
  <c r="N69" i="26"/>
  <c r="N76" i="26"/>
  <c r="N77" i="26"/>
  <c r="H69" i="26"/>
  <c r="H72" i="26"/>
  <c r="H73" i="26"/>
  <c r="H74" i="26"/>
  <c r="H75" i="26"/>
  <c r="H76" i="26"/>
  <c r="H63" i="26" s="1"/>
  <c r="H77" i="26"/>
  <c r="I71" i="26"/>
  <c r="I60" i="26" s="1"/>
  <c r="I15" i="26" s="1"/>
  <c r="I72" i="26"/>
  <c r="I73" i="26"/>
  <c r="I74" i="26"/>
  <c r="I75" i="26"/>
  <c r="I62" i="26" s="1"/>
  <c r="J71" i="26"/>
  <c r="J72" i="26"/>
  <c r="J73" i="26"/>
  <c r="J74" i="26"/>
  <c r="J75" i="26"/>
  <c r="J62" i="26" s="1"/>
  <c r="J76" i="26"/>
  <c r="J77" i="26"/>
  <c r="K77" i="26" s="1"/>
  <c r="D65" i="26"/>
  <c r="P65" i="26" s="1"/>
  <c r="P58" i="26" s="1"/>
  <c r="P55" i="26" s="1"/>
  <c r="E19" i="26"/>
  <c r="E18" i="26"/>
  <c r="E15" i="26"/>
  <c r="F15" i="26" s="1"/>
  <c r="R27" i="26"/>
  <c r="R30" i="26"/>
  <c r="R32" i="26"/>
  <c r="F78" i="26"/>
  <c r="D78" i="26"/>
  <c r="D64" i="26" s="1"/>
  <c r="C78" i="26"/>
  <c r="C64" i="26" s="1"/>
  <c r="F77" i="26"/>
  <c r="D77" i="26"/>
  <c r="C77" i="26"/>
  <c r="F76" i="26"/>
  <c r="D76" i="26"/>
  <c r="C76" i="26"/>
  <c r="D75" i="26"/>
  <c r="D62" i="26" s="1"/>
  <c r="C75" i="26"/>
  <c r="C62" i="26" s="1"/>
  <c r="F74" i="26"/>
  <c r="D74" i="26"/>
  <c r="C74" i="26"/>
  <c r="D73" i="26"/>
  <c r="C73" i="26"/>
  <c r="F72" i="26"/>
  <c r="D72" i="26"/>
  <c r="C72" i="26"/>
  <c r="F71" i="26"/>
  <c r="D71" i="26"/>
  <c r="D60" i="26" s="1"/>
  <c r="C71" i="26"/>
  <c r="C60" i="26" s="1"/>
  <c r="D70" i="26"/>
  <c r="C70" i="26"/>
  <c r="F69" i="26"/>
  <c r="D69" i="26"/>
  <c r="C69" i="26"/>
  <c r="D68" i="26"/>
  <c r="C68" i="26"/>
  <c r="F67" i="26"/>
  <c r="D67" i="26"/>
  <c r="C67" i="26"/>
  <c r="F66" i="26"/>
  <c r="D66" i="26"/>
  <c r="C66" i="26"/>
  <c r="F65" i="26"/>
  <c r="C65" i="26"/>
  <c r="P64" i="26"/>
  <c r="P63" i="26"/>
  <c r="P62" i="26"/>
  <c r="P61" i="26"/>
  <c r="P56" i="26" s="1"/>
  <c r="P60" i="26"/>
  <c r="P59" i="26"/>
  <c r="N76" i="27"/>
  <c r="N77" i="27"/>
  <c r="M76" i="27"/>
  <c r="M77" i="27"/>
  <c r="N75" i="27"/>
  <c r="M75" i="27"/>
  <c r="M62" i="27" s="1"/>
  <c r="N72" i="27"/>
  <c r="N73" i="27"/>
  <c r="Q73" i="27" s="1"/>
  <c r="N74" i="27"/>
  <c r="M72" i="27"/>
  <c r="M73" i="27"/>
  <c r="M74" i="27"/>
  <c r="N71" i="27"/>
  <c r="N60" i="27" s="1"/>
  <c r="N15" i="27" s="1"/>
  <c r="M71" i="27"/>
  <c r="M60" i="27" s="1"/>
  <c r="N65" i="27"/>
  <c r="N58" i="27" s="1"/>
  <c r="N66" i="27"/>
  <c r="N67" i="27"/>
  <c r="M65" i="27"/>
  <c r="M66" i="27"/>
  <c r="M67" i="27"/>
  <c r="I76" i="27"/>
  <c r="I77" i="27"/>
  <c r="H71" i="27"/>
  <c r="H60" i="27" s="1"/>
  <c r="H72" i="27"/>
  <c r="H73" i="27"/>
  <c r="H74" i="27"/>
  <c r="N69" i="27"/>
  <c r="M69" i="27"/>
  <c r="K69" i="27"/>
  <c r="I69" i="27"/>
  <c r="H69" i="27"/>
  <c r="E19" i="27"/>
  <c r="G76" i="27"/>
  <c r="G63" i="27" s="1"/>
  <c r="G77" i="27"/>
  <c r="H76" i="27"/>
  <c r="H63" i="27" s="1"/>
  <c r="H77" i="27"/>
  <c r="J76" i="27"/>
  <c r="J77" i="27"/>
  <c r="E18" i="27"/>
  <c r="H75" i="27"/>
  <c r="H62" i="27" s="1"/>
  <c r="I75" i="27"/>
  <c r="I62" i="27"/>
  <c r="I17" i="27" s="1"/>
  <c r="E17" i="27"/>
  <c r="I74" i="27"/>
  <c r="I72" i="27"/>
  <c r="I61" i="27" s="1"/>
  <c r="I73" i="27"/>
  <c r="J74" i="27"/>
  <c r="J72" i="27"/>
  <c r="J73" i="27"/>
  <c r="E16" i="27"/>
  <c r="E11" i="27" s="1"/>
  <c r="I71" i="27"/>
  <c r="I60" i="27" s="1"/>
  <c r="E15" i="27"/>
  <c r="J65" i="27"/>
  <c r="J66" i="27"/>
  <c r="J67" i="27"/>
  <c r="K77" i="27"/>
  <c r="K76" i="27"/>
  <c r="K75" i="27"/>
  <c r="K62" i="27" s="1"/>
  <c r="K74" i="27"/>
  <c r="Q74" i="27" s="1"/>
  <c r="K72" i="27"/>
  <c r="K71" i="27"/>
  <c r="K60" i="27" s="1"/>
  <c r="K67" i="27"/>
  <c r="K66" i="27"/>
  <c r="K65" i="27"/>
  <c r="Q32" i="27"/>
  <c r="Q30" i="27"/>
  <c r="Q27" i="27"/>
  <c r="Q21" i="27"/>
  <c r="F78" i="27"/>
  <c r="D78" i="27"/>
  <c r="D64" i="27" s="1"/>
  <c r="C78" i="27"/>
  <c r="C64" i="27" s="1"/>
  <c r="F77" i="27"/>
  <c r="D77" i="27"/>
  <c r="C77" i="27"/>
  <c r="F76" i="27"/>
  <c r="D76" i="27"/>
  <c r="C76" i="27"/>
  <c r="F75" i="27"/>
  <c r="D75" i="27"/>
  <c r="D62" i="27" s="1"/>
  <c r="F62" i="27" s="1"/>
  <c r="C75" i="27"/>
  <c r="C62" i="27" s="1"/>
  <c r="F74" i="27"/>
  <c r="D74" i="27"/>
  <c r="C74" i="27"/>
  <c r="F73" i="27"/>
  <c r="D73" i="27"/>
  <c r="C73" i="27"/>
  <c r="F72" i="27"/>
  <c r="D72" i="27"/>
  <c r="C72" i="27"/>
  <c r="F71" i="27"/>
  <c r="D71" i="27"/>
  <c r="D60" i="27" s="1"/>
  <c r="C71" i="27"/>
  <c r="C60" i="27" s="1"/>
  <c r="F70" i="27"/>
  <c r="D70" i="27"/>
  <c r="C70" i="27"/>
  <c r="F69" i="27"/>
  <c r="D69" i="27"/>
  <c r="C69" i="27"/>
  <c r="F68" i="27"/>
  <c r="C68" i="27"/>
  <c r="F67" i="27"/>
  <c r="D67" i="27"/>
  <c r="C67" i="27"/>
  <c r="F66" i="27"/>
  <c r="D66" i="27"/>
  <c r="C66" i="27"/>
  <c r="D65" i="27"/>
  <c r="F65" i="27"/>
  <c r="C65" i="27"/>
  <c r="O64" i="27"/>
  <c r="O63" i="27"/>
  <c r="O57" i="27" s="1"/>
  <c r="O62" i="27"/>
  <c r="O56" i="27" s="1"/>
  <c r="O61" i="27"/>
  <c r="O60" i="27"/>
  <c r="O59" i="27"/>
  <c r="O58" i="27"/>
  <c r="L19" i="12"/>
  <c r="Q19" i="12"/>
  <c r="P19" i="12"/>
  <c r="N19" i="12"/>
  <c r="M19" i="12"/>
  <c r="I19" i="12"/>
  <c r="H19" i="12"/>
  <c r="F19" i="12"/>
  <c r="E19" i="12"/>
  <c r="Z15" i="23"/>
  <c r="Y15" i="23"/>
  <c r="W15" i="23"/>
  <c r="N15" i="23"/>
  <c r="L17" i="23"/>
  <c r="G15" i="23"/>
  <c r="G13" i="23"/>
  <c r="O19" i="14"/>
  <c r="N19" i="14"/>
  <c r="M19" i="14"/>
  <c r="M12" i="14" s="1"/>
  <c r="T19" i="14"/>
  <c r="S19" i="14"/>
  <c r="R19" i="14"/>
  <c r="T17" i="14"/>
  <c r="T15" i="14"/>
  <c r="Q19" i="14"/>
  <c r="H19" i="14"/>
  <c r="G19" i="14"/>
  <c r="F19" i="14"/>
  <c r="E19" i="14"/>
  <c r="D19" i="14"/>
  <c r="F15" i="14"/>
  <c r="G68" i="26"/>
  <c r="H68" i="26"/>
  <c r="I68" i="26"/>
  <c r="J68" i="26"/>
  <c r="M68" i="26"/>
  <c r="R23" i="26"/>
  <c r="N68" i="26"/>
  <c r="J70" i="27"/>
  <c r="E70" i="27"/>
  <c r="L70" i="27"/>
  <c r="G70" i="27"/>
  <c r="N70" i="27"/>
  <c r="M70" i="27"/>
  <c r="H70" i="27"/>
  <c r="I70" i="27"/>
  <c r="K70" i="27"/>
  <c r="K70" i="17"/>
  <c r="P56" i="17"/>
  <c r="R25" i="26"/>
  <c r="F13" i="11"/>
  <c r="D13" i="11"/>
  <c r="E13" i="11" s="1"/>
  <c r="G13" i="4"/>
  <c r="Q28" i="27"/>
  <c r="G16" i="4"/>
  <c r="G10" i="4" s="1"/>
  <c r="U11" i="11"/>
  <c r="I70" i="17"/>
  <c r="I16" i="11"/>
  <c r="F15" i="4"/>
  <c r="Q18" i="14"/>
  <c r="M18" i="23"/>
  <c r="M12" i="23" s="1"/>
  <c r="Y18" i="23"/>
  <c r="Y12" i="23" s="1"/>
  <c r="L63" i="26"/>
  <c r="Y17" i="11"/>
  <c r="G14" i="21"/>
  <c r="D11" i="26"/>
  <c r="H15" i="4"/>
  <c r="N15" i="11"/>
  <c r="J70" i="26"/>
  <c r="N70" i="26"/>
  <c r="E14" i="26"/>
  <c r="F14" i="26" s="1"/>
  <c r="I70" i="26"/>
  <c r="E70" i="26"/>
  <c r="H70" i="26"/>
  <c r="G70" i="26"/>
  <c r="L70" i="26"/>
  <c r="M70" i="26"/>
  <c r="H70" i="17"/>
  <c r="E70" i="17"/>
  <c r="E59" i="17" s="1"/>
  <c r="E14" i="17"/>
  <c r="F14" i="17" s="1"/>
  <c r="L70" i="17"/>
  <c r="M70" i="17" s="1"/>
  <c r="N70" i="17"/>
  <c r="H13" i="11"/>
  <c r="M69" i="17"/>
  <c r="N13" i="11"/>
  <c r="J68" i="27"/>
  <c r="L68" i="27"/>
  <c r="E14" i="27"/>
  <c r="G68" i="27"/>
  <c r="G59" i="27" s="1"/>
  <c r="M68" i="27"/>
  <c r="H68" i="27"/>
  <c r="I68" i="27"/>
  <c r="N68" i="27"/>
  <c r="E68" i="27"/>
  <c r="K68" i="27"/>
  <c r="D14" i="27"/>
  <c r="E12" i="27"/>
  <c r="O10" i="26"/>
  <c r="M76" i="17"/>
  <c r="F14" i="4"/>
  <c r="F9" i="4" s="1"/>
  <c r="H23" i="34"/>
  <c r="H11" i="15"/>
  <c r="K10" i="15"/>
  <c r="X15" i="15"/>
  <c r="X10" i="15" s="1"/>
  <c r="V15" i="15"/>
  <c r="V10" i="15" s="1"/>
  <c r="H15" i="15"/>
  <c r="H10" i="15" s="1"/>
  <c r="O15" i="15"/>
  <c r="O10" i="15" s="1"/>
  <c r="O13" i="15"/>
  <c r="O12" i="15"/>
  <c r="T12" i="15"/>
  <c r="T9" i="15" s="1"/>
  <c r="K12" i="15"/>
  <c r="W12" i="15"/>
  <c r="U18" i="14"/>
  <c r="Y18" i="14"/>
  <c r="Y12" i="14" s="1"/>
  <c r="AA16" i="14"/>
  <c r="AA11" i="14" s="1"/>
  <c r="O16" i="14"/>
  <c r="O11" i="14" s="1"/>
  <c r="AB16" i="14"/>
  <c r="AB11" i="14" s="1"/>
  <c r="H16" i="14"/>
  <c r="V16" i="14"/>
  <c r="V11" i="14" s="1"/>
  <c r="Z14" i="14"/>
  <c r="R10" i="14"/>
  <c r="H13" i="14"/>
  <c r="P16" i="23"/>
  <c r="P11" i="23" s="1"/>
  <c r="U13" i="23"/>
  <c r="U10" i="23" s="1"/>
  <c r="Y13" i="23"/>
  <c r="G12" i="23"/>
  <c r="P18" i="23"/>
  <c r="O18" i="23"/>
  <c r="O12" i="23" s="1"/>
  <c r="S12" i="23"/>
  <c r="E13" i="23"/>
  <c r="Z13" i="23"/>
  <c r="D58" i="27"/>
  <c r="H17" i="27"/>
  <c r="N61" i="27"/>
  <c r="F15" i="27"/>
  <c r="R72" i="27"/>
  <c r="Q72" i="27"/>
  <c r="I58" i="27"/>
  <c r="Q65" i="27"/>
  <c r="J67" i="17"/>
  <c r="L64" i="17"/>
  <c r="O11" i="17"/>
  <c r="K63" i="17"/>
  <c r="H61" i="17"/>
  <c r="M65" i="17"/>
  <c r="Y13" i="11"/>
  <c r="I13" i="11"/>
  <c r="Y12" i="11"/>
  <c r="F16" i="4"/>
  <c r="F10" i="4" s="1"/>
  <c r="D14" i="4"/>
  <c r="D9" i="4" s="1"/>
  <c r="K12" i="4"/>
  <c r="F11" i="4"/>
  <c r="L58" i="17" l="1"/>
  <c r="H58" i="17"/>
  <c r="F18" i="26"/>
  <c r="F18" i="17"/>
  <c r="Q11" i="23"/>
  <c r="W12" i="23"/>
  <c r="Q12" i="14"/>
  <c r="P9" i="14"/>
  <c r="V11" i="15"/>
  <c r="J11" i="15"/>
  <c r="M11" i="15"/>
  <c r="U11" i="15"/>
  <c r="N12" i="14"/>
  <c r="X12" i="14"/>
  <c r="U12" i="14"/>
  <c r="J12" i="14"/>
  <c r="K12" i="23"/>
  <c r="L12" i="23"/>
  <c r="N12" i="23"/>
  <c r="F64" i="27"/>
  <c r="L19" i="17"/>
  <c r="I19" i="17"/>
  <c r="K18" i="11"/>
  <c r="F64" i="26"/>
  <c r="C12" i="26"/>
  <c r="F64" i="17"/>
  <c r="E18" i="11"/>
  <c r="N18" i="11"/>
  <c r="H11" i="11"/>
  <c r="L11" i="11"/>
  <c r="N11" i="11" s="1"/>
  <c r="S11" i="11"/>
  <c r="C63" i="27"/>
  <c r="C57" i="27" s="1"/>
  <c r="D63" i="27"/>
  <c r="D57" i="27" s="1"/>
  <c r="L63" i="27"/>
  <c r="N63" i="27"/>
  <c r="I63" i="27"/>
  <c r="D63" i="26"/>
  <c r="D57" i="26" s="1"/>
  <c r="I63" i="26"/>
  <c r="L63" i="17"/>
  <c r="L57" i="17" s="1"/>
  <c r="L12" i="17" s="1"/>
  <c r="Q17" i="11"/>
  <c r="O9" i="27"/>
  <c r="M63" i="26"/>
  <c r="G18" i="17"/>
  <c r="E63" i="17"/>
  <c r="E57" i="17" s="1"/>
  <c r="N12" i="17"/>
  <c r="K18" i="17"/>
  <c r="H63" i="17"/>
  <c r="U10" i="15"/>
  <c r="Y10" i="15"/>
  <c r="U11" i="14"/>
  <c r="G11" i="14"/>
  <c r="K11" i="14"/>
  <c r="C12" i="27"/>
  <c r="R75" i="27"/>
  <c r="E11" i="17"/>
  <c r="F11" i="17" s="1"/>
  <c r="C11" i="17"/>
  <c r="O10" i="11"/>
  <c r="D61" i="27"/>
  <c r="D56" i="27" s="1"/>
  <c r="F16" i="17"/>
  <c r="I15" i="11"/>
  <c r="E61" i="27"/>
  <c r="N16" i="27" s="1"/>
  <c r="N61" i="26"/>
  <c r="N56" i="26" s="1"/>
  <c r="P11" i="26"/>
  <c r="P9" i="26" s="1"/>
  <c r="K61" i="17"/>
  <c r="G61" i="17"/>
  <c r="F60" i="27"/>
  <c r="F60" i="26"/>
  <c r="T14" i="11"/>
  <c r="D59" i="27"/>
  <c r="K59" i="27"/>
  <c r="D55" i="27"/>
  <c r="C10" i="26"/>
  <c r="G59" i="26"/>
  <c r="N59" i="26"/>
  <c r="M59" i="26"/>
  <c r="G14" i="11"/>
  <c r="W13" i="11"/>
  <c r="P9" i="11"/>
  <c r="T13" i="11"/>
  <c r="E58" i="26"/>
  <c r="F13" i="17"/>
  <c r="I59" i="27"/>
  <c r="I55" i="27" s="1"/>
  <c r="F10" i="23"/>
  <c r="E10" i="26"/>
  <c r="M66" i="17"/>
  <c r="S66" i="17" s="1"/>
  <c r="N58" i="26"/>
  <c r="N55" i="26" s="1"/>
  <c r="O10" i="17"/>
  <c r="O9" i="17" s="1"/>
  <c r="R66" i="27"/>
  <c r="U13" i="14"/>
  <c r="H13" i="26"/>
  <c r="C58" i="27"/>
  <c r="H58" i="27"/>
  <c r="D10" i="27"/>
  <c r="M58" i="27"/>
  <c r="E58" i="17"/>
  <c r="L58" i="26"/>
  <c r="L13" i="26" s="1"/>
  <c r="K65" i="26"/>
  <c r="I56" i="27"/>
  <c r="I16" i="27"/>
  <c r="S65" i="26"/>
  <c r="R65" i="26"/>
  <c r="S77" i="26"/>
  <c r="R77" i="26"/>
  <c r="Q66" i="27"/>
  <c r="N59" i="27"/>
  <c r="Q67" i="27"/>
  <c r="K58" i="27"/>
  <c r="Q69" i="27"/>
  <c r="F19" i="26"/>
  <c r="E12" i="26"/>
  <c r="F12" i="26" s="1"/>
  <c r="J61" i="26"/>
  <c r="D11" i="11"/>
  <c r="E17" i="11"/>
  <c r="J69" i="17"/>
  <c r="R69" i="17" s="1"/>
  <c r="G17" i="27"/>
  <c r="K17" i="27" s="1"/>
  <c r="K73" i="26"/>
  <c r="L17" i="27"/>
  <c r="G15" i="11"/>
  <c r="R67" i="27"/>
  <c r="E14" i="11"/>
  <c r="N15" i="26"/>
  <c r="C58" i="26"/>
  <c r="H61" i="26"/>
  <c r="H16" i="26" s="1"/>
  <c r="E11" i="26"/>
  <c r="F11" i="26" s="1"/>
  <c r="P57" i="17"/>
  <c r="P54" i="17" s="1"/>
  <c r="J77" i="17"/>
  <c r="S77" i="17" s="1"/>
  <c r="J73" i="17"/>
  <c r="F60" i="17"/>
  <c r="D63" i="17"/>
  <c r="D57" i="17" s="1"/>
  <c r="F57" i="17" s="1"/>
  <c r="K69" i="26"/>
  <c r="K13" i="4"/>
  <c r="M53" i="4"/>
  <c r="N53" i="4" s="1"/>
  <c r="J11" i="23"/>
  <c r="J65" i="17"/>
  <c r="R65" i="17" s="1"/>
  <c r="I58" i="17"/>
  <c r="I13" i="17" s="1"/>
  <c r="R77" i="17"/>
  <c r="K61" i="27"/>
  <c r="K56" i="27" s="1"/>
  <c r="D58" i="26"/>
  <c r="F58" i="26" s="1"/>
  <c r="O55" i="27"/>
  <c r="O54" i="27" s="1"/>
  <c r="C59" i="27"/>
  <c r="C55" i="27" s="1"/>
  <c r="F18" i="27"/>
  <c r="M17" i="27"/>
  <c r="M63" i="27"/>
  <c r="C63" i="26"/>
  <c r="C57" i="26" s="1"/>
  <c r="J11" i="11"/>
  <c r="N19" i="17"/>
  <c r="H19" i="17"/>
  <c r="D58" i="17"/>
  <c r="C63" i="17"/>
  <c r="C57" i="17" s="1"/>
  <c r="C58" i="17"/>
  <c r="C55" i="17" s="1"/>
  <c r="G61" i="27"/>
  <c r="G58" i="26"/>
  <c r="K67" i="26"/>
  <c r="D12" i="17"/>
  <c r="F12" i="17" s="1"/>
  <c r="L59" i="26"/>
  <c r="AB10" i="14"/>
  <c r="L14" i="23"/>
  <c r="N13" i="15"/>
  <c r="H59" i="27"/>
  <c r="K70" i="26"/>
  <c r="S70" i="26" s="1"/>
  <c r="Q70" i="27"/>
  <c r="I59" i="26"/>
  <c r="J61" i="27"/>
  <c r="J56" i="27" s="1"/>
  <c r="J63" i="27"/>
  <c r="H61" i="27"/>
  <c r="M15" i="27"/>
  <c r="R73" i="27"/>
  <c r="C59" i="26"/>
  <c r="T18" i="11"/>
  <c r="AB7" i="4"/>
  <c r="W14" i="11"/>
  <c r="C10" i="27"/>
  <c r="L15" i="17"/>
  <c r="M15" i="17" s="1"/>
  <c r="J78" i="17"/>
  <c r="J64" i="17" s="1"/>
  <c r="I63" i="17"/>
  <c r="I18" i="17" s="1"/>
  <c r="F62" i="17"/>
  <c r="E59" i="26"/>
  <c r="G14" i="26" s="1"/>
  <c r="M67" i="17"/>
  <c r="R67" i="17" s="1"/>
  <c r="E63" i="27"/>
  <c r="I18" i="27" s="1"/>
  <c r="O12" i="26"/>
  <c r="O9" i="26" s="1"/>
  <c r="L13" i="23"/>
  <c r="P13" i="23"/>
  <c r="T13" i="23"/>
  <c r="T10" i="23" s="1"/>
  <c r="X13" i="23"/>
  <c r="F10" i="21"/>
  <c r="U14" i="14"/>
  <c r="Y14" i="14"/>
  <c r="Y10" i="14" s="1"/>
  <c r="C13" i="15"/>
  <c r="G13" i="15"/>
  <c r="G9" i="15" s="1"/>
  <c r="K9" i="15"/>
  <c r="S13" i="15"/>
  <c r="S9" i="15" s="1"/>
  <c r="W13" i="15"/>
  <c r="W9" i="15" s="1"/>
  <c r="E14" i="23"/>
  <c r="I14" i="4"/>
  <c r="E15" i="15"/>
  <c r="E10" i="15" s="1"/>
  <c r="I15" i="15"/>
  <c r="I10" i="15" s="1"/>
  <c r="F11" i="23"/>
  <c r="F15" i="15"/>
  <c r="F10" i="15" s="1"/>
  <c r="J15" i="15"/>
  <c r="J10" i="15" s="1"/>
  <c r="I9" i="14"/>
  <c r="M59" i="27"/>
  <c r="J70" i="17"/>
  <c r="R70" i="17" s="1"/>
  <c r="D9" i="11"/>
  <c r="C61" i="27"/>
  <c r="C56" i="27" s="1"/>
  <c r="J58" i="27"/>
  <c r="F17" i="27"/>
  <c r="P57" i="26"/>
  <c r="P54" i="26" s="1"/>
  <c r="F15" i="17"/>
  <c r="R11" i="11"/>
  <c r="T11" i="11" s="1"/>
  <c r="U9" i="11"/>
  <c r="U8" i="11" s="1"/>
  <c r="J17" i="27"/>
  <c r="M72" i="17"/>
  <c r="S72" i="17" s="1"/>
  <c r="G63" i="26"/>
  <c r="E61" i="17"/>
  <c r="C12" i="17"/>
  <c r="R69" i="27"/>
  <c r="L10" i="11"/>
  <c r="N10" i="11" s="1"/>
  <c r="P10" i="17"/>
  <c r="E14" i="14"/>
  <c r="R16" i="23"/>
  <c r="D16" i="4"/>
  <c r="E16" i="4" s="1"/>
  <c r="I10" i="4"/>
  <c r="S17" i="15"/>
  <c r="S11" i="15" s="1"/>
  <c r="C8" i="21"/>
  <c r="R12" i="14"/>
  <c r="W16" i="23"/>
  <c r="W11" i="23" s="1"/>
  <c r="J15" i="27"/>
  <c r="P11" i="17"/>
  <c r="H13" i="12"/>
  <c r="L13" i="12"/>
  <c r="I12" i="15"/>
  <c r="F9" i="21"/>
  <c r="D12" i="15"/>
  <c r="D9" i="15" s="1"/>
  <c r="P12" i="15"/>
  <c r="X12" i="15"/>
  <c r="T14" i="23"/>
  <c r="X14" i="23"/>
  <c r="K14" i="14"/>
  <c r="O14" i="14"/>
  <c r="M14" i="14"/>
  <c r="P13" i="15"/>
  <c r="P9" i="15" s="1"/>
  <c r="E13" i="4"/>
  <c r="O9" i="15"/>
  <c r="N15" i="15"/>
  <c r="N10" i="15" s="1"/>
  <c r="R15" i="15"/>
  <c r="R10" i="15" s="1"/>
  <c r="O16" i="23"/>
  <c r="O11" i="23" s="1"/>
  <c r="L16" i="23"/>
  <c r="L11" i="23" s="1"/>
  <c r="H18" i="23"/>
  <c r="H12" i="23" s="1"/>
  <c r="Q18" i="23"/>
  <c r="Q12" i="23" s="1"/>
  <c r="U18" i="23"/>
  <c r="U12" i="23" s="1"/>
  <c r="C17" i="15"/>
  <c r="C11" i="15" s="1"/>
  <c r="G17" i="15"/>
  <c r="G11" i="15" s="1"/>
  <c r="Q11" i="15"/>
  <c r="L17" i="15"/>
  <c r="L11" i="15" s="1"/>
  <c r="T17" i="15"/>
  <c r="T11" i="15" s="1"/>
  <c r="T8" i="15" s="1"/>
  <c r="I14" i="21"/>
  <c r="I8" i="21" s="1"/>
  <c r="J11" i="4"/>
  <c r="J8" i="4" s="1"/>
  <c r="K13" i="23"/>
  <c r="K10" i="23" s="1"/>
  <c r="I14" i="23"/>
  <c r="Y16" i="23"/>
  <c r="Y11" i="23" s="1"/>
  <c r="M13" i="14"/>
  <c r="W17" i="15"/>
  <c r="W11" i="15" s="1"/>
  <c r="D10" i="17"/>
  <c r="C11" i="26"/>
  <c r="L61" i="27"/>
  <c r="L56" i="27" s="1"/>
  <c r="C11" i="11"/>
  <c r="Y16" i="11"/>
  <c r="P12" i="17"/>
  <c r="AA12" i="23"/>
  <c r="C9" i="11"/>
  <c r="AA13" i="14"/>
  <c r="W13" i="14"/>
  <c r="G13" i="14"/>
  <c r="F12" i="15"/>
  <c r="J12" i="15"/>
  <c r="R12" i="15"/>
  <c r="R9" i="15" s="1"/>
  <c r="I11" i="4"/>
  <c r="V13" i="23"/>
  <c r="V10" i="23" s="1"/>
  <c r="E13" i="14"/>
  <c r="J13" i="14"/>
  <c r="S13" i="14"/>
  <c r="S10" i="14" s="1"/>
  <c r="M30" i="4"/>
  <c r="N30" i="4" s="1"/>
  <c r="D10" i="21"/>
  <c r="G12" i="4"/>
  <c r="L14" i="14"/>
  <c r="T14" i="14"/>
  <c r="F13" i="15"/>
  <c r="J13" i="15"/>
  <c r="Q9" i="15"/>
  <c r="Y13" i="15"/>
  <c r="G14" i="23"/>
  <c r="G10" i="23" s="1"/>
  <c r="O14" i="23"/>
  <c r="O10" i="23" s="1"/>
  <c r="S14" i="23"/>
  <c r="S10" i="23" s="1"/>
  <c r="C14" i="14"/>
  <c r="J14" i="14"/>
  <c r="T16" i="23"/>
  <c r="T11" i="23" s="1"/>
  <c r="X16" i="23"/>
  <c r="T16" i="14"/>
  <c r="T11" i="14" s="1"/>
  <c r="X16" i="14"/>
  <c r="X11" i="14" s="1"/>
  <c r="F16" i="14"/>
  <c r="F11" i="14" s="1"/>
  <c r="Q16" i="14"/>
  <c r="E18" i="23"/>
  <c r="J18" i="23"/>
  <c r="V18" i="14"/>
  <c r="V12" i="14" s="1"/>
  <c r="Z18" i="14"/>
  <c r="Z12" i="14" s="1"/>
  <c r="R17" i="15"/>
  <c r="F8" i="21"/>
  <c r="J16" i="4"/>
  <c r="J10" i="4" s="1"/>
  <c r="M57" i="4"/>
  <c r="N57" i="4" s="1"/>
  <c r="K14" i="4"/>
  <c r="K9" i="4" s="1"/>
  <c r="J16" i="14"/>
  <c r="J11" i="14" s="1"/>
  <c r="I13" i="23"/>
  <c r="I15" i="23"/>
  <c r="I58" i="23"/>
  <c r="C12" i="15"/>
  <c r="C9" i="15" s="1"/>
  <c r="M13" i="23"/>
  <c r="M10" i="23" s="1"/>
  <c r="H13" i="23"/>
  <c r="S16" i="23"/>
  <c r="S11" i="23" s="1"/>
  <c r="AA16" i="23"/>
  <c r="AA11" i="23" s="1"/>
  <c r="X13" i="14"/>
  <c r="T13" i="14"/>
  <c r="T10" i="14" s="1"/>
  <c r="K13" i="14"/>
  <c r="H12" i="15"/>
  <c r="H9" i="15" s="1"/>
  <c r="H8" i="15" s="1"/>
  <c r="O17" i="15"/>
  <c r="O11" i="15" s="1"/>
  <c r="J14" i="12"/>
  <c r="N14" i="12"/>
  <c r="F14" i="12"/>
  <c r="P14" i="12"/>
  <c r="L14" i="12"/>
  <c r="K14" i="12"/>
  <c r="I14" i="12"/>
  <c r="K16" i="12"/>
  <c r="K11" i="12" s="1"/>
  <c r="J13" i="12"/>
  <c r="N13" i="12"/>
  <c r="Q16" i="12"/>
  <c r="Q11" i="12" s="1"/>
  <c r="E18" i="12"/>
  <c r="E12" i="12" s="1"/>
  <c r="J18" i="12"/>
  <c r="J12" i="12" s="1"/>
  <c r="D16" i="12"/>
  <c r="D11" i="12" s="1"/>
  <c r="F13" i="12"/>
  <c r="E14" i="12"/>
  <c r="F16" i="12"/>
  <c r="F11" i="12" s="1"/>
  <c r="P16" i="12"/>
  <c r="P11" i="12" s="1"/>
  <c r="I18" i="12"/>
  <c r="I12" i="12" s="1"/>
  <c r="M18" i="12"/>
  <c r="M12" i="12" s="1"/>
  <c r="Q13" i="12"/>
  <c r="Q10" i="12" s="1"/>
  <c r="P18" i="12"/>
  <c r="P12" i="12" s="1"/>
  <c r="H12" i="12"/>
  <c r="R16" i="12"/>
  <c r="R11" i="12" s="1"/>
  <c r="H14" i="12"/>
  <c r="I16" i="12"/>
  <c r="I11" i="12" s="1"/>
  <c r="R18" i="12"/>
  <c r="R12" i="12" s="1"/>
  <c r="M16" i="12"/>
  <c r="M13" i="12"/>
  <c r="O17" i="12"/>
  <c r="K13" i="12"/>
  <c r="D13" i="12"/>
  <c r="D18" i="12"/>
  <c r="D12" i="12" s="1"/>
  <c r="R13" i="12"/>
  <c r="E14" i="21"/>
  <c r="E8" i="21" s="1"/>
  <c r="H8" i="21"/>
  <c r="G9" i="21"/>
  <c r="G10" i="21"/>
  <c r="I12" i="21"/>
  <c r="I7" i="21" s="1"/>
  <c r="E10" i="21"/>
  <c r="E6" i="21" s="1"/>
  <c r="I10" i="21"/>
  <c r="I6" i="21" s="1"/>
  <c r="D9" i="21"/>
  <c r="P44" i="30"/>
  <c r="C12" i="21"/>
  <c r="C7" i="21" s="1"/>
  <c r="H13" i="21"/>
  <c r="H10" i="21"/>
  <c r="D14" i="21"/>
  <c r="D8" i="21" s="1"/>
  <c r="E12" i="21"/>
  <c r="E7" i="21" s="1"/>
  <c r="C9" i="21"/>
  <c r="G8" i="21"/>
  <c r="D12" i="21"/>
  <c r="D7" i="21" s="1"/>
  <c r="F12" i="21"/>
  <c r="F7" i="21" s="1"/>
  <c r="I8" i="4"/>
  <c r="E9" i="4"/>
  <c r="AA7" i="4"/>
  <c r="G14" i="4"/>
  <c r="G9" i="4" s="1"/>
  <c r="Y7" i="4"/>
  <c r="E17" i="4"/>
  <c r="J14" i="4"/>
  <c r="J9" i="4" s="1"/>
  <c r="M87" i="4"/>
  <c r="N87" i="4" s="1"/>
  <c r="M13" i="4"/>
  <c r="N13" i="4" s="1"/>
  <c r="Z7" i="4"/>
  <c r="I12" i="4"/>
  <c r="M69" i="4"/>
  <c r="N69" i="4" s="1"/>
  <c r="G11" i="4"/>
  <c r="G8" i="4" s="1"/>
  <c r="K11" i="4"/>
  <c r="K8" i="4" s="1"/>
  <c r="E14" i="4"/>
  <c r="F12" i="4"/>
  <c r="F8" i="4" s="1"/>
  <c r="E15" i="4"/>
  <c r="K16" i="4"/>
  <c r="K10" i="4" s="1"/>
  <c r="P8" i="11"/>
  <c r="W10" i="11"/>
  <c r="Q10" i="11"/>
  <c r="R10" i="11"/>
  <c r="T10" i="11" s="1"/>
  <c r="E15" i="11"/>
  <c r="G17" i="11"/>
  <c r="W15" i="11"/>
  <c r="Y15" i="11"/>
  <c r="D10" i="11"/>
  <c r="F11" i="11"/>
  <c r="K14" i="11"/>
  <c r="L9" i="11"/>
  <c r="Q14" i="11"/>
  <c r="G16" i="11"/>
  <c r="N16" i="11"/>
  <c r="K12" i="11"/>
  <c r="Q12" i="11"/>
  <c r="N14" i="11"/>
  <c r="W16" i="11"/>
  <c r="K15" i="11"/>
  <c r="G13" i="11"/>
  <c r="S9" i="11"/>
  <c r="S8" i="11" s="1"/>
  <c r="T17" i="11"/>
  <c r="G18" i="11"/>
  <c r="H10" i="11"/>
  <c r="I10" i="11" s="1"/>
  <c r="Q16" i="11"/>
  <c r="H11" i="23"/>
  <c r="G11" i="23"/>
  <c r="R13" i="23"/>
  <c r="Q14" i="23"/>
  <c r="H14" i="23"/>
  <c r="P14" i="23"/>
  <c r="R18" i="23"/>
  <c r="R12" i="23" s="1"/>
  <c r="V18" i="23"/>
  <c r="V12" i="23" s="1"/>
  <c r="D17" i="23"/>
  <c r="D18" i="23"/>
  <c r="D12" i="23" s="1"/>
  <c r="AA13" i="23"/>
  <c r="AA10" i="23" s="1"/>
  <c r="P12" i="23"/>
  <c r="X12" i="23"/>
  <c r="Q13" i="23"/>
  <c r="R14" i="23"/>
  <c r="U16" i="23"/>
  <c r="U11" i="23" s="1"/>
  <c r="U9" i="23" s="1"/>
  <c r="T18" i="23"/>
  <c r="T12" i="23" s="1"/>
  <c r="I17" i="23"/>
  <c r="R14" i="12"/>
  <c r="P13" i="12"/>
  <c r="P10" i="12" s="1"/>
  <c r="G15" i="12"/>
  <c r="D14" i="12"/>
  <c r="J16" i="12"/>
  <c r="J11" i="12" s="1"/>
  <c r="N16" i="12"/>
  <c r="N11" i="12" s="1"/>
  <c r="G17" i="12"/>
  <c r="M14" i="12"/>
  <c r="I13" i="12"/>
  <c r="O15" i="12"/>
  <c r="L18" i="12"/>
  <c r="L12" i="12" s="1"/>
  <c r="Q18" i="12"/>
  <c r="Q12" i="12" s="1"/>
  <c r="N18" i="12"/>
  <c r="N12" i="12" s="1"/>
  <c r="E16" i="12"/>
  <c r="E11" i="12" s="1"/>
  <c r="H16" i="12"/>
  <c r="H11" i="12" s="1"/>
  <c r="L16" i="12"/>
  <c r="L11" i="12" s="1"/>
  <c r="J23" i="34"/>
  <c r="D11" i="4"/>
  <c r="E11" i="4" s="1"/>
  <c r="K10" i="14"/>
  <c r="H11" i="14"/>
  <c r="T12" i="14"/>
  <c r="W14" i="14"/>
  <c r="AA14" i="14"/>
  <c r="AA10" i="14" s="1"/>
  <c r="U10" i="14"/>
  <c r="U9" i="14" s="1"/>
  <c r="W11" i="14"/>
  <c r="D18" i="14"/>
  <c r="D12" i="14" s="1"/>
  <c r="F18" i="14"/>
  <c r="F12" i="14" s="1"/>
  <c r="V13" i="14"/>
  <c r="V10" i="14" s="1"/>
  <c r="X14" i="14"/>
  <c r="D16" i="14"/>
  <c r="D11" i="14" s="1"/>
  <c r="C16" i="14"/>
  <c r="C11" i="14" s="1"/>
  <c r="E18" i="14"/>
  <c r="E12" i="14" s="1"/>
  <c r="K12" i="14"/>
  <c r="S18" i="14"/>
  <c r="S12" i="14" s="1"/>
  <c r="W18" i="14"/>
  <c r="W12" i="14" s="1"/>
  <c r="AA18" i="14"/>
  <c r="AA12" i="14" s="1"/>
  <c r="Z16" i="14"/>
  <c r="Z11" i="14" s="1"/>
  <c r="O12" i="14"/>
  <c r="E16" i="14"/>
  <c r="E11" i="14" s="1"/>
  <c r="N16" i="14"/>
  <c r="N11" i="14" s="1"/>
  <c r="F13" i="14"/>
  <c r="F10" i="14" s="1"/>
  <c r="C13" i="14"/>
  <c r="C10" i="14" s="1"/>
  <c r="Z13" i="14"/>
  <c r="Z10" i="14" s="1"/>
  <c r="D14" i="14"/>
  <c r="H14" i="14"/>
  <c r="R16" i="14"/>
  <c r="W15" i="15"/>
  <c r="W10" i="15" s="1"/>
  <c r="I17" i="15"/>
  <c r="I11" i="15" s="1"/>
  <c r="L13" i="15"/>
  <c r="E11" i="15"/>
  <c r="M12" i="15"/>
  <c r="M9" i="15" s="1"/>
  <c r="Y12" i="15"/>
  <c r="E13" i="15"/>
  <c r="E9" i="15" s="1"/>
  <c r="I13" i="15"/>
  <c r="I9" i="15" s="1"/>
  <c r="D15" i="15"/>
  <c r="D10" i="15" s="1"/>
  <c r="E56" i="26"/>
  <c r="E55" i="17"/>
  <c r="H13" i="17"/>
  <c r="J17" i="26"/>
  <c r="M17" i="26"/>
  <c r="F62" i="26"/>
  <c r="I17" i="26"/>
  <c r="G17" i="26"/>
  <c r="N17" i="26"/>
  <c r="S65" i="17"/>
  <c r="G19" i="17"/>
  <c r="G57" i="17"/>
  <c r="G12" i="17" s="1"/>
  <c r="Y18" i="11"/>
  <c r="X11" i="11"/>
  <c r="H12" i="21"/>
  <c r="G12" i="21"/>
  <c r="G7" i="21" s="1"/>
  <c r="N55" i="27"/>
  <c r="H18" i="27"/>
  <c r="I61" i="26"/>
  <c r="K72" i="26"/>
  <c r="Q13" i="11"/>
  <c r="O9" i="11"/>
  <c r="T9" i="11"/>
  <c r="J74" i="17"/>
  <c r="I61" i="17"/>
  <c r="L58" i="27"/>
  <c r="R65" i="27"/>
  <c r="H11" i="4"/>
  <c r="H9" i="21"/>
  <c r="N61" i="17"/>
  <c r="H57" i="17"/>
  <c r="H12" i="17" s="1"/>
  <c r="Q71" i="27"/>
  <c r="F61" i="27"/>
  <c r="N62" i="27"/>
  <c r="M10" i="14"/>
  <c r="M9" i="14" s="1"/>
  <c r="S76" i="17"/>
  <c r="D61" i="26"/>
  <c r="D56" i="26" s="1"/>
  <c r="J60" i="26"/>
  <c r="J15" i="26" s="1"/>
  <c r="K15" i="26" s="1"/>
  <c r="R15" i="26" s="1"/>
  <c r="K71" i="26"/>
  <c r="L17" i="26"/>
  <c r="J9" i="11"/>
  <c r="I17" i="11"/>
  <c r="K17" i="11"/>
  <c r="N17" i="11"/>
  <c r="D11" i="27"/>
  <c r="F11" i="27" s="1"/>
  <c r="F16" i="27"/>
  <c r="M78" i="17"/>
  <c r="K64" i="17"/>
  <c r="M74" i="17"/>
  <c r="R74" i="17" s="1"/>
  <c r="E58" i="27"/>
  <c r="M15" i="4"/>
  <c r="N15" i="4" s="1"/>
  <c r="M9" i="11"/>
  <c r="N12" i="11"/>
  <c r="Q68" i="27"/>
  <c r="R68" i="27"/>
  <c r="L59" i="27"/>
  <c r="Q77" i="27"/>
  <c r="R77" i="27"/>
  <c r="K63" i="27"/>
  <c r="Q18" i="11"/>
  <c r="O11" i="11"/>
  <c r="Q11" i="11" s="1"/>
  <c r="K23" i="34"/>
  <c r="D12" i="4"/>
  <c r="H11" i="21"/>
  <c r="K16" i="23"/>
  <c r="K11" i="23" s="1"/>
  <c r="E10" i="17"/>
  <c r="L15" i="27"/>
  <c r="J59" i="27"/>
  <c r="R70" i="27"/>
  <c r="H59" i="26"/>
  <c r="M73" i="17"/>
  <c r="L61" i="17"/>
  <c r="M34" i="4"/>
  <c r="N34" i="4" s="1"/>
  <c r="H12" i="4"/>
  <c r="M55" i="27"/>
  <c r="K58" i="17"/>
  <c r="M71" i="17"/>
  <c r="M63" i="17"/>
  <c r="G61" i="26"/>
  <c r="G15" i="27"/>
  <c r="R71" i="27"/>
  <c r="Q76" i="27"/>
  <c r="Y9" i="23"/>
  <c r="I23" i="34"/>
  <c r="Q15" i="11"/>
  <c r="R76" i="17"/>
  <c r="E59" i="27"/>
  <c r="F59" i="27" s="1"/>
  <c r="E10" i="27"/>
  <c r="F14" i="27"/>
  <c r="H9" i="11"/>
  <c r="K13" i="11"/>
  <c r="F9" i="11"/>
  <c r="R76" i="27"/>
  <c r="H15" i="27"/>
  <c r="J16" i="26"/>
  <c r="J56" i="26"/>
  <c r="H62" i="26"/>
  <c r="H17" i="26" s="1"/>
  <c r="K75" i="26"/>
  <c r="V11" i="11"/>
  <c r="W11" i="11" s="1"/>
  <c r="Y10" i="11"/>
  <c r="D12" i="27"/>
  <c r="F19" i="27"/>
  <c r="H60" i="17"/>
  <c r="D61" i="17"/>
  <c r="D56" i="17" s="1"/>
  <c r="D59" i="17"/>
  <c r="F59" i="17" s="1"/>
  <c r="K74" i="26"/>
  <c r="N58" i="17"/>
  <c r="R66" i="17"/>
  <c r="M58" i="26"/>
  <c r="I58" i="26"/>
  <c r="K66" i="26"/>
  <c r="F9" i="15"/>
  <c r="X9" i="15"/>
  <c r="D6" i="21"/>
  <c r="K68" i="26"/>
  <c r="R74" i="27"/>
  <c r="J63" i="26"/>
  <c r="N63" i="26"/>
  <c r="M61" i="26"/>
  <c r="G58" i="27"/>
  <c r="E63" i="26"/>
  <c r="K76" i="26"/>
  <c r="G58" i="17"/>
  <c r="J58" i="26"/>
  <c r="M17" i="4"/>
  <c r="N17" i="4" s="1"/>
  <c r="C10" i="17"/>
  <c r="M78" i="4"/>
  <c r="N78" i="4" s="1"/>
  <c r="H16" i="4"/>
  <c r="H10" i="4" s="1"/>
  <c r="AB18" i="14"/>
  <c r="AB12" i="14" s="1"/>
  <c r="F17" i="15"/>
  <c r="F11" i="15" s="1"/>
  <c r="J59" i="26"/>
  <c r="Q75" i="27"/>
  <c r="I15" i="27"/>
  <c r="M61" i="27"/>
  <c r="D59" i="26"/>
  <c r="C61" i="26"/>
  <c r="C56" i="26" s="1"/>
  <c r="L61" i="26"/>
  <c r="V9" i="11"/>
  <c r="F17" i="26"/>
  <c r="C61" i="17"/>
  <c r="C56" i="17" s="1"/>
  <c r="W14" i="23"/>
  <c r="W10" i="23" s="1"/>
  <c r="Z14" i="23"/>
  <c r="Z10" i="23" s="1"/>
  <c r="R11" i="23"/>
  <c r="C12" i="14"/>
  <c r="N13" i="14"/>
  <c r="N10" i="14" s="1"/>
  <c r="N9" i="14" s="1"/>
  <c r="X9" i="11"/>
  <c r="L13" i="14"/>
  <c r="L12" i="15"/>
  <c r="U13" i="15"/>
  <c r="U9" i="15" s="1"/>
  <c r="U8" i="15" s="1"/>
  <c r="G12" i="14"/>
  <c r="N11" i="15"/>
  <c r="I9" i="4"/>
  <c r="M11" i="12"/>
  <c r="S16" i="14"/>
  <c r="S11" i="14" s="1"/>
  <c r="S15" i="15"/>
  <c r="S10" i="15" s="1"/>
  <c r="E16" i="23"/>
  <c r="N12" i="15"/>
  <c r="N9" i="15" s="1"/>
  <c r="L23" i="34"/>
  <c r="D10" i="26"/>
  <c r="D9" i="26" s="1"/>
  <c r="O13" i="14"/>
  <c r="O10" i="14" s="1"/>
  <c r="M43" i="4"/>
  <c r="N43" i="4" s="1"/>
  <c r="X11" i="23"/>
  <c r="N13" i="23"/>
  <c r="N10" i="23" s="1"/>
  <c r="J13" i="23"/>
  <c r="D14" i="23"/>
  <c r="V12" i="15"/>
  <c r="V9" i="15" s="1"/>
  <c r="V8" i="15" s="1"/>
  <c r="P17" i="15"/>
  <c r="P11" i="15" s="1"/>
  <c r="C10" i="21"/>
  <c r="M61" i="4"/>
  <c r="N61" i="4" s="1"/>
  <c r="M15" i="15"/>
  <c r="M10" i="15" s="1"/>
  <c r="M8" i="15" s="1"/>
  <c r="M16" i="23"/>
  <c r="M11" i="23" s="1"/>
  <c r="L11" i="14"/>
  <c r="E78" i="4"/>
  <c r="Z18" i="23"/>
  <c r="Z12" i="23" s="1"/>
  <c r="H18" i="14"/>
  <c r="K11" i="15"/>
  <c r="D13" i="23"/>
  <c r="C15" i="15"/>
  <c r="C10" i="15" s="1"/>
  <c r="G15" i="15"/>
  <c r="G10" i="15" s="1"/>
  <c r="M73" i="4"/>
  <c r="N73" i="4" s="1"/>
  <c r="F18" i="12"/>
  <c r="F12" i="12" s="1"/>
  <c r="K18" i="12"/>
  <c r="K12" i="12" s="1"/>
  <c r="R11" i="15"/>
  <c r="L12" i="14"/>
  <c r="H14" i="4"/>
  <c r="Y16" i="14"/>
  <c r="Y11" i="14" s="1"/>
  <c r="Q15" i="15"/>
  <c r="Q10" i="15" s="1"/>
  <c r="M24" i="4"/>
  <c r="N24" i="4" s="1"/>
  <c r="E13" i="12"/>
  <c r="D15" i="23"/>
  <c r="D58" i="23"/>
  <c r="I18" i="23"/>
  <c r="I12" i="23" s="1"/>
  <c r="N16" i="23"/>
  <c r="N11" i="23" s="1"/>
  <c r="V16" i="23"/>
  <c r="V11" i="23" s="1"/>
  <c r="V9" i="23" s="1"/>
  <c r="Q13" i="14"/>
  <c r="X17" i="15"/>
  <c r="X11" i="15" s="1"/>
  <c r="Q10" i="14" l="1"/>
  <c r="Q11" i="14"/>
  <c r="R11" i="14"/>
  <c r="H10" i="14"/>
  <c r="O9" i="14"/>
  <c r="J13" i="17"/>
  <c r="N13" i="26"/>
  <c r="G6" i="21"/>
  <c r="G10" i="14"/>
  <c r="H18" i="17"/>
  <c r="J18" i="17" s="1"/>
  <c r="C9" i="17"/>
  <c r="J10" i="23"/>
  <c r="E11" i="23"/>
  <c r="J12" i="23"/>
  <c r="E10" i="23"/>
  <c r="E12" i="23"/>
  <c r="H12" i="14"/>
  <c r="C9" i="26"/>
  <c r="J19" i="17"/>
  <c r="K11" i="11"/>
  <c r="I11" i="11"/>
  <c r="G11" i="11"/>
  <c r="Y11" i="11"/>
  <c r="L8" i="11"/>
  <c r="E8" i="15"/>
  <c r="AA9" i="14"/>
  <c r="C9" i="27"/>
  <c r="D9" i="17"/>
  <c r="J63" i="17"/>
  <c r="N18" i="17"/>
  <c r="L18" i="17"/>
  <c r="M18" i="17" s="1"/>
  <c r="O9" i="23"/>
  <c r="K17" i="26"/>
  <c r="R17" i="26" s="1"/>
  <c r="R8" i="11"/>
  <c r="G9" i="23"/>
  <c r="E56" i="27"/>
  <c r="F56" i="27" s="1"/>
  <c r="G16" i="27"/>
  <c r="H16" i="27"/>
  <c r="I11" i="27"/>
  <c r="J11" i="26"/>
  <c r="S74" i="17"/>
  <c r="AA9" i="23"/>
  <c r="S9" i="23"/>
  <c r="L11" i="27"/>
  <c r="K16" i="17"/>
  <c r="Q9" i="14"/>
  <c r="C9" i="14"/>
  <c r="E5" i="21"/>
  <c r="C54" i="27"/>
  <c r="H56" i="27"/>
  <c r="H11" i="27" s="1"/>
  <c r="J11" i="27"/>
  <c r="G56" i="27"/>
  <c r="L16" i="27"/>
  <c r="N16" i="26"/>
  <c r="R72" i="17"/>
  <c r="G7" i="4"/>
  <c r="M7" i="4" s="1"/>
  <c r="J7" i="4"/>
  <c r="K15" i="27"/>
  <c r="Q15" i="27"/>
  <c r="D54" i="27"/>
  <c r="L9" i="15"/>
  <c r="L8" i="15" s="1"/>
  <c r="Y9" i="15"/>
  <c r="Y8" i="15" s="1"/>
  <c r="O8" i="15"/>
  <c r="E10" i="14"/>
  <c r="T9" i="14"/>
  <c r="AB9" i="14"/>
  <c r="J10" i="14"/>
  <c r="J9" i="14" s="1"/>
  <c r="F9" i="23"/>
  <c r="D10" i="23"/>
  <c r="N10" i="12"/>
  <c r="K55" i="27"/>
  <c r="S70" i="17"/>
  <c r="D8" i="11"/>
  <c r="F6" i="21"/>
  <c r="M58" i="17"/>
  <c r="S67" i="17"/>
  <c r="K9" i="23"/>
  <c r="H10" i="23"/>
  <c r="H9" i="23" s="1"/>
  <c r="K7" i="4"/>
  <c r="H10" i="12"/>
  <c r="H9" i="12" s="1"/>
  <c r="F5" i="21"/>
  <c r="J10" i="12"/>
  <c r="J9" i="12" s="1"/>
  <c r="D9" i="27"/>
  <c r="L14" i="27"/>
  <c r="X10" i="23"/>
  <c r="X9" i="23" s="1"/>
  <c r="H55" i="27"/>
  <c r="S69" i="17"/>
  <c r="P10" i="23"/>
  <c r="F58" i="17"/>
  <c r="K8" i="15"/>
  <c r="L55" i="26"/>
  <c r="L13" i="17"/>
  <c r="J55" i="27"/>
  <c r="I10" i="23"/>
  <c r="R67" i="26"/>
  <c r="S67" i="26"/>
  <c r="N14" i="26"/>
  <c r="M9" i="23"/>
  <c r="I7" i="4"/>
  <c r="M10" i="4"/>
  <c r="J16" i="27"/>
  <c r="K16" i="27" s="1"/>
  <c r="H16" i="17"/>
  <c r="R70" i="26"/>
  <c r="F61" i="26"/>
  <c r="T9" i="23"/>
  <c r="P9" i="17"/>
  <c r="M18" i="27"/>
  <c r="N18" i="27"/>
  <c r="E55" i="26"/>
  <c r="J58" i="17"/>
  <c r="E11" i="11"/>
  <c r="L18" i="27"/>
  <c r="Q8" i="15"/>
  <c r="R8" i="15"/>
  <c r="G8" i="15"/>
  <c r="J9" i="23"/>
  <c r="S8" i="15"/>
  <c r="Z9" i="23"/>
  <c r="D55" i="26"/>
  <c r="D54" i="26" s="1"/>
  <c r="J14" i="26"/>
  <c r="D5" i="21"/>
  <c r="M12" i="4"/>
  <c r="N12" i="4" s="1"/>
  <c r="L14" i="26"/>
  <c r="N11" i="4"/>
  <c r="J61" i="17"/>
  <c r="E56" i="17"/>
  <c r="H14" i="27"/>
  <c r="K9" i="14"/>
  <c r="X10" i="14"/>
  <c r="X9" i="14" s="1"/>
  <c r="W10" i="14"/>
  <c r="W9" i="14" s="1"/>
  <c r="I10" i="12"/>
  <c r="I9" i="12" s="1"/>
  <c r="D10" i="4"/>
  <c r="E10" i="4" s="1"/>
  <c r="O18" i="12"/>
  <c r="O12" i="12" s="1"/>
  <c r="J9" i="15"/>
  <c r="J8" i="15" s="1"/>
  <c r="F63" i="17"/>
  <c r="S69" i="26"/>
  <c r="R69" i="26"/>
  <c r="C55" i="26"/>
  <c r="C54" i="26" s="1"/>
  <c r="G16" i="17"/>
  <c r="W8" i="15"/>
  <c r="R10" i="23"/>
  <c r="K10" i="11"/>
  <c r="R73" i="26"/>
  <c r="S73" i="26"/>
  <c r="G14" i="12"/>
  <c r="I14" i="26"/>
  <c r="G13" i="26"/>
  <c r="G55" i="26"/>
  <c r="S9" i="14"/>
  <c r="L10" i="14"/>
  <c r="L9" i="14" s="1"/>
  <c r="W9" i="23"/>
  <c r="D55" i="17"/>
  <c r="F55" i="17" s="1"/>
  <c r="C8" i="11"/>
  <c r="I57" i="17"/>
  <c r="I12" i="17" s="1"/>
  <c r="J12" i="17" s="1"/>
  <c r="G11" i="27"/>
  <c r="G18" i="27"/>
  <c r="F63" i="27"/>
  <c r="E10" i="11"/>
  <c r="E57" i="27"/>
  <c r="F57" i="27" s="1"/>
  <c r="G14" i="27"/>
  <c r="E9" i="26"/>
  <c r="F9" i="26" s="1"/>
  <c r="H7" i="21"/>
  <c r="D10" i="14"/>
  <c r="D9" i="14" s="1"/>
  <c r="V9" i="14"/>
  <c r="T8" i="11"/>
  <c r="C6" i="21"/>
  <c r="I5" i="21"/>
  <c r="L10" i="12"/>
  <c r="L9" i="12" s="1"/>
  <c r="E9" i="11"/>
  <c r="L10" i="23"/>
  <c r="L9" i="23" s="1"/>
  <c r="J18" i="27"/>
  <c r="J57" i="17"/>
  <c r="M14" i="26"/>
  <c r="F10" i="12"/>
  <c r="F9" i="12" s="1"/>
  <c r="O14" i="12"/>
  <c r="K10" i="12"/>
  <c r="K9" i="12" s="1"/>
  <c r="R10" i="12"/>
  <c r="E10" i="12"/>
  <c r="E9" i="12" s="1"/>
  <c r="O16" i="12"/>
  <c r="O11" i="12" s="1"/>
  <c r="M10" i="12"/>
  <c r="M9" i="12" s="1"/>
  <c r="R9" i="12"/>
  <c r="G18" i="12"/>
  <c r="G12" i="12" s="1"/>
  <c r="D10" i="12"/>
  <c r="D9" i="12" s="1"/>
  <c r="P9" i="12"/>
  <c r="G13" i="12"/>
  <c r="N9" i="12"/>
  <c r="O13" i="12"/>
  <c r="G10" i="11"/>
  <c r="R9" i="23"/>
  <c r="Q10" i="23"/>
  <c r="Q9" i="23" s="1"/>
  <c r="G16" i="12"/>
  <c r="G11" i="12" s="1"/>
  <c r="Q9" i="12"/>
  <c r="H9" i="14"/>
  <c r="F9" i="14"/>
  <c r="Z9" i="14"/>
  <c r="Y9" i="14"/>
  <c r="E9" i="14"/>
  <c r="C8" i="15"/>
  <c r="D8" i="15"/>
  <c r="I8" i="15"/>
  <c r="S76" i="26"/>
  <c r="R76" i="26"/>
  <c r="K63" i="26"/>
  <c r="F8" i="11"/>
  <c r="G9" i="11"/>
  <c r="G56" i="26"/>
  <c r="G16" i="26"/>
  <c r="S73" i="17"/>
  <c r="M61" i="17"/>
  <c r="R73" i="17"/>
  <c r="R72" i="26"/>
  <c r="S72" i="26"/>
  <c r="K61" i="26"/>
  <c r="N9" i="23"/>
  <c r="M56" i="27"/>
  <c r="M11" i="27" s="1"/>
  <c r="M16" i="27"/>
  <c r="N18" i="26"/>
  <c r="N13" i="17"/>
  <c r="E9" i="27"/>
  <c r="F10" i="27"/>
  <c r="H55" i="26"/>
  <c r="H14" i="26"/>
  <c r="F58" i="27"/>
  <c r="E55" i="27"/>
  <c r="M13" i="27"/>
  <c r="N13" i="27"/>
  <c r="H13" i="27"/>
  <c r="I13" i="27"/>
  <c r="M64" i="17"/>
  <c r="M57" i="17" s="1"/>
  <c r="R78" i="17"/>
  <c r="S78" i="17"/>
  <c r="M16" i="4"/>
  <c r="N16" i="4" s="1"/>
  <c r="I16" i="17"/>
  <c r="I56" i="26"/>
  <c r="I11" i="26" s="1"/>
  <c r="I16" i="26"/>
  <c r="D16" i="23"/>
  <c r="D11" i="23" s="1"/>
  <c r="L16" i="26"/>
  <c r="L56" i="26"/>
  <c r="J55" i="26"/>
  <c r="J13" i="26"/>
  <c r="G55" i="27"/>
  <c r="G13" i="27"/>
  <c r="J18" i="26"/>
  <c r="X8" i="15"/>
  <c r="I13" i="26"/>
  <c r="I55" i="26"/>
  <c r="S74" i="26"/>
  <c r="R74" i="26"/>
  <c r="I9" i="11"/>
  <c r="H8" i="11"/>
  <c r="G5" i="21"/>
  <c r="S71" i="17"/>
  <c r="M60" i="17"/>
  <c r="R71" i="17"/>
  <c r="I16" i="23"/>
  <c r="I11" i="23" s="1"/>
  <c r="I9" i="23" s="1"/>
  <c r="C54" i="17"/>
  <c r="F59" i="26"/>
  <c r="F61" i="17"/>
  <c r="M14" i="27"/>
  <c r="X8" i="11"/>
  <c r="Y9" i="11"/>
  <c r="M16" i="26"/>
  <c r="M56" i="26"/>
  <c r="M11" i="26" s="1"/>
  <c r="K59" i="26"/>
  <c r="S68" i="26"/>
  <c r="R68" i="26"/>
  <c r="R75" i="26"/>
  <c r="S75" i="26"/>
  <c r="K62" i="26"/>
  <c r="K19" i="17"/>
  <c r="M19" i="17" s="1"/>
  <c r="R19" i="17" s="1"/>
  <c r="K57" i="17"/>
  <c r="K12" i="17" s="1"/>
  <c r="M12" i="17" s="1"/>
  <c r="H9" i="4"/>
  <c r="M9" i="4" s="1"/>
  <c r="M14" i="4"/>
  <c r="N14" i="4" s="1"/>
  <c r="W9" i="11"/>
  <c r="V8" i="11"/>
  <c r="W8" i="11" s="1"/>
  <c r="I18" i="26"/>
  <c r="E57" i="26"/>
  <c r="H18" i="26"/>
  <c r="L18" i="26"/>
  <c r="F63" i="26"/>
  <c r="M18" i="26"/>
  <c r="R66" i="26"/>
  <c r="S66" i="26"/>
  <c r="K58" i="26"/>
  <c r="H15" i="17"/>
  <c r="J15" i="17" s="1"/>
  <c r="R15" i="17" s="1"/>
  <c r="H56" i="26"/>
  <c r="H11" i="26" s="1"/>
  <c r="H8" i="4"/>
  <c r="O8" i="11"/>
  <c r="Q8" i="11" s="1"/>
  <c r="Q9" i="11"/>
  <c r="J13" i="27"/>
  <c r="F12" i="27"/>
  <c r="F10" i="26"/>
  <c r="N8" i="15"/>
  <c r="G13" i="17"/>
  <c r="P8" i="15"/>
  <c r="F8" i="15"/>
  <c r="M55" i="26"/>
  <c r="M13" i="26"/>
  <c r="K13" i="17"/>
  <c r="M13" i="17" s="1"/>
  <c r="L16" i="17"/>
  <c r="M16" i="17" s="1"/>
  <c r="J14" i="27"/>
  <c r="F10" i="17"/>
  <c r="E9" i="17"/>
  <c r="F9" i="17" s="1"/>
  <c r="E12" i="4"/>
  <c r="D8" i="4"/>
  <c r="E8" i="4" s="1"/>
  <c r="N9" i="11"/>
  <c r="M8" i="11"/>
  <c r="N8" i="11" s="1"/>
  <c r="J8" i="11"/>
  <c r="K9" i="11"/>
  <c r="S71" i="26"/>
  <c r="K60" i="26"/>
  <c r="R71" i="26"/>
  <c r="I14" i="27"/>
  <c r="N17" i="27"/>
  <c r="Q17" i="27" s="1"/>
  <c r="N56" i="27"/>
  <c r="N11" i="27" s="1"/>
  <c r="N16" i="17"/>
  <c r="H6" i="21"/>
  <c r="L55" i="27"/>
  <c r="L13" i="27"/>
  <c r="G18" i="26"/>
  <c r="F56" i="26"/>
  <c r="N11" i="26"/>
  <c r="N14" i="27"/>
  <c r="G9" i="14" l="1"/>
  <c r="R9" i="14"/>
  <c r="P9" i="23"/>
  <c r="D9" i="23"/>
  <c r="E9" i="23"/>
  <c r="K14" i="26"/>
  <c r="K18" i="26"/>
  <c r="R18" i="26"/>
  <c r="R12" i="17"/>
  <c r="K18" i="27"/>
  <c r="Q18" i="27" s="1"/>
  <c r="R18" i="17"/>
  <c r="Q16" i="27"/>
  <c r="K11" i="27"/>
  <c r="Q11" i="27" s="1"/>
  <c r="K16" i="26"/>
  <c r="R16" i="26" s="1"/>
  <c r="J16" i="17"/>
  <c r="R16" i="17"/>
  <c r="E8" i="11"/>
  <c r="H10" i="27"/>
  <c r="D54" i="17"/>
  <c r="G8" i="11"/>
  <c r="F9" i="27"/>
  <c r="K14" i="27"/>
  <c r="Q14" i="27" s="1"/>
  <c r="R14" i="26"/>
  <c r="F55" i="26"/>
  <c r="I8" i="11"/>
  <c r="K13" i="27"/>
  <c r="Q13" i="27" s="1"/>
  <c r="J10" i="27"/>
  <c r="K13" i="26"/>
  <c r="R13" i="26" s="1"/>
  <c r="R13" i="17"/>
  <c r="E54" i="17"/>
  <c r="N10" i="27"/>
  <c r="F56" i="17"/>
  <c r="G10" i="26"/>
  <c r="H5" i="21"/>
  <c r="Y8" i="11"/>
  <c r="G10" i="12"/>
  <c r="G9" i="12" s="1"/>
  <c r="L10" i="26"/>
  <c r="N10" i="26"/>
  <c r="O10" i="12"/>
  <c r="O9" i="12" s="1"/>
  <c r="K8" i="11"/>
  <c r="M10" i="26"/>
  <c r="J10" i="26"/>
  <c r="F57" i="26"/>
  <c r="E54" i="26"/>
  <c r="F54" i="26" s="1"/>
  <c r="G11" i="26"/>
  <c r="K11" i="26" s="1"/>
  <c r="K55" i="26"/>
  <c r="G10" i="27"/>
  <c r="L11" i="26"/>
  <c r="H10" i="26"/>
  <c r="K56" i="26"/>
  <c r="H7" i="4"/>
  <c r="M8" i="4"/>
  <c r="L10" i="27"/>
  <c r="I10" i="26"/>
  <c r="F55" i="27"/>
  <c r="E54" i="27"/>
  <c r="F54" i="27" s="1"/>
  <c r="I10" i="27"/>
  <c r="M10" i="27"/>
  <c r="F54" i="17" l="1"/>
  <c r="R11" i="26"/>
  <c r="K10" i="27"/>
  <c r="Q10" i="27" s="1"/>
  <c r="K10" i="26"/>
  <c r="R10" i="26" s="1"/>
  <c r="R23" i="17" l="1"/>
  <c r="L68" i="17"/>
  <c r="L59" i="17"/>
  <c r="L14" i="17" s="1"/>
  <c r="I68" i="17"/>
  <c r="I59" i="17" s="1"/>
  <c r="G68" i="17"/>
  <c r="G59" i="17" s="1"/>
  <c r="H68" i="17"/>
  <c r="H59" i="17" s="1"/>
  <c r="N68" i="17"/>
  <c r="N59" i="17"/>
  <c r="N14" i="17" s="1"/>
  <c r="N55" i="17"/>
  <c r="K68" i="17"/>
  <c r="K59" i="17" s="1"/>
  <c r="H55" i="17" l="1"/>
  <c r="H14" i="17"/>
  <c r="G55" i="17"/>
  <c r="G14" i="17"/>
  <c r="I14" i="17"/>
  <c r="I55" i="17"/>
  <c r="K55" i="17"/>
  <c r="K14" i="17"/>
  <c r="M14" i="17" s="1"/>
  <c r="L55" i="17"/>
  <c r="M68" i="17"/>
  <c r="J68" i="17"/>
  <c r="J59" i="17" s="1"/>
  <c r="J55" i="17" s="1"/>
  <c r="N10" i="17"/>
  <c r="K10" i="17" l="1"/>
  <c r="I10" i="17"/>
  <c r="J14" i="17"/>
  <c r="R14" i="17" s="1"/>
  <c r="S68" i="17"/>
  <c r="M59" i="17"/>
  <c r="M55" i="17" s="1"/>
  <c r="L10" i="17"/>
  <c r="R68" i="17"/>
  <c r="G10" i="17"/>
  <c r="H10" i="17"/>
  <c r="J10" i="17" l="1"/>
  <c r="M10" i="17"/>
  <c r="R10" i="17" s="1"/>
  <c r="G17" i="17"/>
  <c r="G11" i="17"/>
  <c r="L75" i="17"/>
  <c r="L62" i="17"/>
  <c r="L56" i="17" s="1"/>
  <c r="L17" i="17"/>
  <c r="R30" i="17"/>
  <c r="I75" i="17"/>
  <c r="I62" i="17"/>
  <c r="I17" i="17" s="1"/>
  <c r="I56" i="17"/>
  <c r="I54" i="17" s="1"/>
  <c r="I9" i="17" s="1"/>
  <c r="I11" i="17"/>
  <c r="G75" i="17"/>
  <c r="G62" i="17"/>
  <c r="G56" i="17"/>
  <c r="G54" i="17" s="1"/>
  <c r="G9" i="17" s="1"/>
  <c r="H75" i="17"/>
  <c r="H62" i="17" s="1"/>
  <c r="N56" i="17"/>
  <c r="N11" i="17" s="1"/>
  <c r="N54" i="17"/>
  <c r="N9" i="17" s="1"/>
  <c r="K75" i="17"/>
  <c r="K62" i="17" s="1"/>
  <c r="M75" i="17"/>
  <c r="M62" i="17"/>
  <c r="M56" i="17"/>
  <c r="M54" i="17" s="1"/>
  <c r="N75" i="17"/>
  <c r="N62" i="17"/>
  <c r="N17" i="17"/>
  <c r="H17" i="17" l="1"/>
  <c r="J17" i="17" s="1"/>
  <c r="H56" i="17"/>
  <c r="L11" i="17"/>
  <c r="L54" i="17"/>
  <c r="L9" i="17" s="1"/>
  <c r="K56" i="17"/>
  <c r="K17" i="17"/>
  <c r="M17" i="17" s="1"/>
  <c r="R17" i="17" s="1"/>
  <c r="R75" i="17"/>
  <c r="S75" i="17"/>
  <c r="J75" i="17"/>
  <c r="J62" i="17" s="1"/>
  <c r="J56" i="17" s="1"/>
  <c r="J54" i="17" s="1"/>
  <c r="H54" i="17" l="1"/>
  <c r="H9" i="17" s="1"/>
  <c r="J9" i="17" s="1"/>
  <c r="H11" i="17"/>
  <c r="J11" i="17" s="1"/>
  <c r="K54" i="17"/>
  <c r="K9" i="17" s="1"/>
  <c r="M9" i="17" s="1"/>
  <c r="K11" i="17"/>
  <c r="M11" i="17" s="1"/>
  <c r="R11" i="17" s="1"/>
  <c r="R9" i="17" l="1"/>
  <c r="R33" i="26"/>
  <c r="I78" i="26"/>
  <c r="I64" i="26"/>
  <c r="I19" i="26" s="1"/>
  <c r="I57" i="26"/>
  <c r="I54" i="26" s="1"/>
  <c r="I9" i="26" s="1"/>
  <c r="L78" i="26"/>
  <c r="L64" i="26" s="1"/>
  <c r="M64" i="26"/>
  <c r="M19" i="26" s="1"/>
  <c r="M57" i="26"/>
  <c r="M12" i="26" s="1"/>
  <c r="J78" i="26"/>
  <c r="J64" i="26" s="1"/>
  <c r="H78" i="26"/>
  <c r="H64" i="26"/>
  <c r="H19" i="26" s="1"/>
  <c r="H57" i="26"/>
  <c r="H54" i="26" s="1"/>
  <c r="H9" i="26" s="1"/>
  <c r="N78" i="26"/>
  <c r="N64" i="26"/>
  <c r="N19" i="26" s="1"/>
  <c r="N57" i="26"/>
  <c r="N12" i="26" s="1"/>
  <c r="M78" i="26"/>
  <c r="G78" i="26"/>
  <c r="K78" i="26" s="1"/>
  <c r="G64" i="26"/>
  <c r="G19" i="26" s="1"/>
  <c r="G57" i="26"/>
  <c r="G12" i="26" s="1"/>
  <c r="G54" i="26"/>
  <c r="G9" i="26" s="1"/>
  <c r="N54" i="26" l="1"/>
  <c r="N9" i="26" s="1"/>
  <c r="M54" i="26"/>
  <c r="M9" i="26" s="1"/>
  <c r="J19" i="26"/>
  <c r="K19" i="26" s="1"/>
  <c r="J57" i="26"/>
  <c r="L57" i="26"/>
  <c r="L19" i="26"/>
  <c r="R78" i="26"/>
  <c r="K64" i="26"/>
  <c r="K57" i="26" s="1"/>
  <c r="K54" i="26" s="1"/>
  <c r="S78" i="26"/>
  <c r="H12" i="26"/>
  <c r="I12" i="26"/>
  <c r="R19" i="26" l="1"/>
  <c r="L12" i="26"/>
  <c r="L54" i="26"/>
  <c r="L9" i="26" s="1"/>
  <c r="R9" i="26" s="1"/>
  <c r="J12" i="26"/>
  <c r="K12" i="26" s="1"/>
  <c r="J54" i="26"/>
  <c r="J9" i="26" s="1"/>
  <c r="K9" i="26" s="1"/>
  <c r="R12" i="26" l="1"/>
  <c r="Q33" i="27"/>
  <c r="I64" i="27"/>
  <c r="I57" i="27" s="1"/>
  <c r="M78" i="27"/>
  <c r="M64" i="27" s="1"/>
  <c r="N64" i="27"/>
  <c r="N19" i="27" s="1"/>
  <c r="N57" i="27"/>
  <c r="N54" i="27" s="1"/>
  <c r="N9" i="27" s="1"/>
  <c r="I78" i="27"/>
  <c r="J78" i="27"/>
  <c r="J64" i="27"/>
  <c r="J19" i="27" s="1"/>
  <c r="L19" i="27"/>
  <c r="N78" i="27"/>
  <c r="H78" i="27"/>
  <c r="H64" i="27" s="1"/>
  <c r="L78" i="27"/>
  <c r="L64" i="27"/>
  <c r="L57" i="27"/>
  <c r="L12" i="27" s="1"/>
  <c r="G78" i="27"/>
  <c r="G64" i="27" s="1"/>
  <c r="K78" i="27"/>
  <c r="Q78" i="27" s="1"/>
  <c r="H19" i="27" l="1"/>
  <c r="H57" i="27"/>
  <c r="I54" i="27"/>
  <c r="I9" i="27" s="1"/>
  <c r="I12" i="27"/>
  <c r="G19" i="27"/>
  <c r="K19" i="27" s="1"/>
  <c r="Q19" i="27" s="1"/>
  <c r="G57" i="27"/>
  <c r="M57" i="27"/>
  <c r="M19" i="27"/>
  <c r="K64" i="27"/>
  <c r="K57" i="27" s="1"/>
  <c r="K54" i="27" s="1"/>
  <c r="J57" i="27"/>
  <c r="L54" i="27"/>
  <c r="L9" i="27" s="1"/>
  <c r="R78" i="27"/>
  <c r="N12" i="27"/>
  <c r="I19" i="27"/>
  <c r="J12" i="27" l="1"/>
  <c r="J54" i="27"/>
  <c r="J9" i="27" s="1"/>
  <c r="H12" i="27"/>
  <c r="H54" i="27"/>
  <c r="H9" i="27" s="1"/>
  <c r="M12" i="27"/>
  <c r="M54" i="27"/>
  <c r="M9" i="27" s="1"/>
  <c r="G12" i="27"/>
  <c r="K12" i="27" s="1"/>
  <c r="G54" i="27"/>
  <c r="G9" i="27" s="1"/>
  <c r="K9" i="27" s="1"/>
  <c r="Q9" i="27" s="1"/>
  <c r="Q12" i="27" l="1"/>
</calcChain>
</file>

<file path=xl/sharedStrings.xml><?xml version="1.0" encoding="utf-8"?>
<sst xmlns="http://schemas.openxmlformats.org/spreadsheetml/2006/main" count="1710" uniqueCount="785">
  <si>
    <t>水稲</t>
  </si>
  <si>
    <t>作付</t>
  </si>
  <si>
    <t>　</t>
  </si>
  <si>
    <t>面積</t>
  </si>
  <si>
    <t xml:space="preserve"> </t>
  </si>
  <si>
    <t>小計</t>
  </si>
  <si>
    <t>合計</t>
  </si>
  <si>
    <t>同左</t>
  </si>
  <si>
    <t>有　機　物　の　施　用</t>
  </si>
  <si>
    <t>ケ　イ　カ　リ　ン</t>
  </si>
  <si>
    <t>施用</t>
  </si>
  <si>
    <t>施用量</t>
  </si>
  <si>
    <t>同左10ａ</t>
  </si>
  <si>
    <t>割合</t>
  </si>
  <si>
    <t>(風乾)</t>
  </si>
  <si>
    <t>比率</t>
  </si>
  <si>
    <t>収　　穫　　機</t>
  </si>
  <si>
    <t>植え</t>
  </si>
  <si>
    <t>湛　水</t>
  </si>
  <si>
    <t>乾　田</t>
  </si>
  <si>
    <t>以上</t>
  </si>
  <si>
    <t>直　播</t>
  </si>
  <si>
    <t>苗の種類別</t>
  </si>
  <si>
    <t>出荷段階別</t>
  </si>
  <si>
    <t>共同育苗施設数</t>
  </si>
  <si>
    <t>面　積</t>
  </si>
  <si>
    <t>50ha</t>
  </si>
  <si>
    <t>方式別箇所数及び処理面積、出荷数量</t>
  </si>
  <si>
    <t>処　理</t>
  </si>
  <si>
    <t>数</t>
  </si>
  <si>
    <t>(ha)</t>
  </si>
  <si>
    <t>不耕起</t>
  </si>
  <si>
    <t>乗　用</t>
  </si>
  <si>
    <t>播　種</t>
  </si>
  <si>
    <t>播種機</t>
  </si>
  <si>
    <t>条播</t>
  </si>
  <si>
    <t>点播</t>
  </si>
  <si>
    <t>ﾄﾞﾘﾙ播</t>
  </si>
  <si>
    <t>合計</t>
    <rPh sb="0" eb="2">
      <t>ゴウケイ</t>
    </rPh>
    <phoneticPr fontId="4"/>
  </si>
  <si>
    <t>未満</t>
    <rPh sb="0" eb="2">
      <t>ミマン</t>
    </rPh>
    <phoneticPr fontId="3"/>
  </si>
  <si>
    <t>経営規模別内訳</t>
    <rPh sb="0" eb="2">
      <t>ケイエイ</t>
    </rPh>
    <rPh sb="2" eb="4">
      <t>キボ</t>
    </rPh>
    <rPh sb="4" eb="5">
      <t>ベツ</t>
    </rPh>
    <rPh sb="5" eb="7">
      <t>ウチワケ</t>
    </rPh>
    <phoneticPr fontId="8"/>
  </si>
  <si>
    <t>加工</t>
    <rPh sb="0" eb="2">
      <t>カコウ</t>
    </rPh>
    <phoneticPr fontId="4"/>
  </si>
  <si>
    <t>その他</t>
    <rPh sb="0" eb="3">
      <t>ソノタ</t>
    </rPh>
    <phoneticPr fontId="4"/>
  </si>
  <si>
    <t>堆肥</t>
    <rPh sb="0" eb="2">
      <t>タイヒ</t>
    </rPh>
    <phoneticPr fontId="4"/>
  </si>
  <si>
    <t>マルチ</t>
    <phoneticPr fontId="4"/>
  </si>
  <si>
    <t>飼料</t>
    <rPh sb="0" eb="2">
      <t>シリョウ</t>
    </rPh>
    <phoneticPr fontId="4"/>
  </si>
  <si>
    <t>敷料</t>
    <rPh sb="0" eb="1">
      <t>シ</t>
    </rPh>
    <rPh sb="1" eb="2">
      <t>リョウ</t>
    </rPh>
    <phoneticPr fontId="4"/>
  </si>
  <si>
    <t>利用量</t>
    <rPh sb="0" eb="2">
      <t>リヨウ</t>
    </rPh>
    <rPh sb="2" eb="3">
      <t>リョウ</t>
    </rPh>
    <phoneticPr fontId="4"/>
  </si>
  <si>
    <t>田植機利用面積(ha)</t>
    <rPh sb="0" eb="3">
      <t>タウエキ</t>
    </rPh>
    <rPh sb="3" eb="5">
      <t>リヨウ</t>
    </rPh>
    <rPh sb="5" eb="7">
      <t>メンセキ</t>
    </rPh>
    <phoneticPr fontId="5"/>
  </si>
  <si>
    <t>導入計画面積</t>
    <rPh sb="0" eb="2">
      <t>ドウニュウ</t>
    </rPh>
    <rPh sb="2" eb="4">
      <t>ケイカク</t>
    </rPh>
    <rPh sb="4" eb="6">
      <t>メンセキ</t>
    </rPh>
    <phoneticPr fontId="8"/>
  </si>
  <si>
    <t>認定者数</t>
    <rPh sb="0" eb="3">
      <t>ニンテイシャ</t>
    </rPh>
    <rPh sb="3" eb="4">
      <t>スウ</t>
    </rPh>
    <phoneticPr fontId="8"/>
  </si>
  <si>
    <t>発生量</t>
    <rPh sb="0" eb="2">
      <t>ハッセイ</t>
    </rPh>
    <rPh sb="2" eb="3">
      <t>リョウ</t>
    </rPh>
    <phoneticPr fontId="4"/>
  </si>
  <si>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4"/>
  </si>
  <si>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4"/>
  </si>
  <si>
    <t>小計</t>
    <rPh sb="0" eb="2">
      <t>ショウケイ</t>
    </rPh>
    <phoneticPr fontId="4"/>
  </si>
  <si>
    <t>収穫量</t>
    <rPh sb="0" eb="2">
      <t>シュウカク</t>
    </rPh>
    <rPh sb="2" eb="3">
      <t>リョウ</t>
    </rPh>
    <phoneticPr fontId="4"/>
  </si>
  <si>
    <t>田植機</t>
    <rPh sb="0" eb="2">
      <t>タウエ</t>
    </rPh>
    <rPh sb="2" eb="3">
      <t>キ</t>
    </rPh>
    <phoneticPr fontId="5"/>
  </si>
  <si>
    <t>利用</t>
    <rPh sb="0" eb="2">
      <t>リヨウ</t>
    </rPh>
    <phoneticPr fontId="5"/>
  </si>
  <si>
    <t>面積</t>
    <rPh sb="0" eb="2">
      <t>メンセキ</t>
    </rPh>
    <phoneticPr fontId="5"/>
  </si>
  <si>
    <t>汎用型ｺﾝﾊﾞｲﾝ</t>
    <rPh sb="0" eb="1">
      <t>ハン</t>
    </rPh>
    <rPh sb="1" eb="2">
      <t>ヨウ</t>
    </rPh>
    <rPh sb="2" eb="3">
      <t>カタ</t>
    </rPh>
    <phoneticPr fontId="3"/>
  </si>
  <si>
    <t>(廃棄等）</t>
    <rPh sb="1" eb="3">
      <t>ハイキ</t>
    </rPh>
    <rPh sb="3" eb="4">
      <t>トウ</t>
    </rPh>
    <phoneticPr fontId="4"/>
  </si>
  <si>
    <t>稲　　わ　　ら　　の　　利　　用</t>
    <rPh sb="0" eb="1">
      <t>イナ</t>
    </rPh>
    <rPh sb="12" eb="13">
      <t>リ</t>
    </rPh>
    <rPh sb="15" eb="16">
      <t>ヨウ</t>
    </rPh>
    <phoneticPr fontId="4"/>
  </si>
  <si>
    <t>稲わらの</t>
    <rPh sb="0" eb="1">
      <t>イナ</t>
    </rPh>
    <phoneticPr fontId="4"/>
  </si>
  <si>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4"/>
  </si>
  <si>
    <t>玄米</t>
    <rPh sb="0" eb="2">
      <t>ゲンマイ</t>
    </rPh>
    <phoneticPr fontId="4"/>
  </si>
  <si>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4"/>
  </si>
  <si>
    <t>不耕起</t>
    <rPh sb="0" eb="1">
      <t>フ</t>
    </rPh>
    <rPh sb="1" eb="2">
      <t>コウ</t>
    </rPh>
    <rPh sb="2" eb="3">
      <t>キ</t>
    </rPh>
    <phoneticPr fontId="5"/>
  </si>
  <si>
    <t>耕　　種</t>
    <rPh sb="0" eb="1">
      <t>コウ</t>
    </rPh>
    <rPh sb="3" eb="4">
      <t>シュ</t>
    </rPh>
    <phoneticPr fontId="4"/>
  </si>
  <si>
    <t>畜　　産</t>
    <rPh sb="0" eb="1">
      <t>チク</t>
    </rPh>
    <rPh sb="3" eb="4">
      <t>サン</t>
    </rPh>
    <phoneticPr fontId="4"/>
  </si>
  <si>
    <t>利用率</t>
    <rPh sb="0" eb="2">
      <t>リヨウ</t>
    </rPh>
    <rPh sb="2" eb="3">
      <t>リツ</t>
    </rPh>
    <phoneticPr fontId="4"/>
  </si>
  <si>
    <t>調製（貯蔵）施設</t>
    <rPh sb="2" eb="8">
      <t>シセツ</t>
    </rPh>
    <phoneticPr fontId="5"/>
  </si>
  <si>
    <t>当たり</t>
    <rPh sb="0" eb="1">
      <t>ア</t>
    </rPh>
    <phoneticPr fontId="5"/>
  </si>
  <si>
    <t>機構別利用面積(ha)</t>
    <rPh sb="3" eb="5">
      <t>リヨウ</t>
    </rPh>
    <rPh sb="5" eb="7">
      <t>メンセキ</t>
    </rPh>
    <phoneticPr fontId="5"/>
  </si>
  <si>
    <t>(人)</t>
    <rPh sb="1" eb="2">
      <t>ニン</t>
    </rPh>
    <phoneticPr fontId="8"/>
  </si>
  <si>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4"/>
  </si>
  <si>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4"/>
  </si>
  <si>
    <t>区分</t>
    <rPh sb="0" eb="2">
      <t>クブン</t>
    </rPh>
    <phoneticPr fontId="4"/>
  </si>
  <si>
    <t>稲わら</t>
    <rPh sb="0" eb="1">
      <t>イネ</t>
    </rPh>
    <phoneticPr fontId="4"/>
  </si>
  <si>
    <t>県北</t>
    <rPh sb="0" eb="2">
      <t>ケンポク</t>
    </rPh>
    <phoneticPr fontId="4"/>
  </si>
  <si>
    <t>県中</t>
    <rPh sb="0" eb="2">
      <t>ケンチュウ</t>
    </rPh>
    <phoneticPr fontId="4"/>
  </si>
  <si>
    <t>県南</t>
    <rPh sb="0" eb="2">
      <t>ケンナン</t>
    </rPh>
    <phoneticPr fontId="4"/>
  </si>
  <si>
    <t>会津</t>
    <rPh sb="0" eb="2">
      <t>アイヅ</t>
    </rPh>
    <phoneticPr fontId="4"/>
  </si>
  <si>
    <t>南会津</t>
    <rPh sb="0" eb="3">
      <t>ミナミアイヅ</t>
    </rPh>
    <phoneticPr fontId="4"/>
  </si>
  <si>
    <t>相双</t>
    <rPh sb="0" eb="2">
      <t>ソウソウ</t>
    </rPh>
    <phoneticPr fontId="4"/>
  </si>
  <si>
    <t>小計</t>
    <rPh sb="0" eb="2">
      <t>ショウケイ</t>
    </rPh>
    <phoneticPr fontId="3"/>
  </si>
  <si>
    <t>地域区分</t>
    <rPh sb="0" eb="2">
      <t>チイキ</t>
    </rPh>
    <rPh sb="2" eb="4">
      <t>クブン</t>
    </rPh>
    <phoneticPr fontId="4"/>
  </si>
  <si>
    <t>標高別水稲作付面積(ha)</t>
    <rPh sb="3" eb="5">
      <t>スイトウ</t>
    </rPh>
    <rPh sb="5" eb="7">
      <t>サクツケ</t>
    </rPh>
    <phoneticPr fontId="4"/>
  </si>
  <si>
    <t>当たり</t>
    <rPh sb="0" eb="1">
      <t>ア</t>
    </rPh>
    <phoneticPr fontId="4"/>
  </si>
  <si>
    <t>収量</t>
    <rPh sb="0" eb="2">
      <t>シュウリョウ</t>
    </rPh>
    <phoneticPr fontId="4"/>
  </si>
  <si>
    <t>300m
未満</t>
    <rPh sb="5" eb="7">
      <t>ミマン</t>
    </rPh>
    <phoneticPr fontId="4"/>
  </si>
  <si>
    <t>600m
以上</t>
    <rPh sb="5" eb="7">
      <t>イジョウ</t>
    </rPh>
    <phoneticPr fontId="4"/>
  </si>
  <si>
    <t>中 通 り</t>
    <rPh sb="0" eb="1">
      <t>チュウ</t>
    </rPh>
    <rPh sb="2" eb="3">
      <t>ツウ</t>
    </rPh>
    <phoneticPr fontId="4"/>
  </si>
  <si>
    <t>県　　 計</t>
    <rPh sb="0" eb="1">
      <t>ケン</t>
    </rPh>
    <rPh sb="4" eb="5">
      <t>ケイ</t>
    </rPh>
    <phoneticPr fontId="4"/>
  </si>
  <si>
    <t>会　　 津</t>
    <rPh sb="0" eb="1">
      <t>カイ</t>
    </rPh>
    <rPh sb="4" eb="5">
      <t>ツ</t>
    </rPh>
    <phoneticPr fontId="4"/>
  </si>
  <si>
    <t>浜 通 り</t>
    <rPh sb="0" eb="1">
      <t>ハマ</t>
    </rPh>
    <rPh sb="2" eb="3">
      <t>ツウ</t>
    </rPh>
    <phoneticPr fontId="4"/>
  </si>
  <si>
    <t>県　　 北</t>
    <rPh sb="0" eb="1">
      <t>ケン</t>
    </rPh>
    <rPh sb="4" eb="5">
      <t>ホク</t>
    </rPh>
    <phoneticPr fontId="4"/>
  </si>
  <si>
    <t>県 　　中</t>
    <rPh sb="0" eb="1">
      <t>ケン</t>
    </rPh>
    <rPh sb="4" eb="5">
      <t>チュウ</t>
    </rPh>
    <phoneticPr fontId="4"/>
  </si>
  <si>
    <t>県　　 南</t>
    <rPh sb="0" eb="1">
      <t>ケン</t>
    </rPh>
    <rPh sb="4" eb="5">
      <t>ミナミ</t>
    </rPh>
    <phoneticPr fontId="4"/>
  </si>
  <si>
    <t>会 　　津</t>
    <rPh sb="0" eb="1">
      <t>カイ</t>
    </rPh>
    <rPh sb="4" eb="5">
      <t>ツ</t>
    </rPh>
    <phoneticPr fontId="4"/>
  </si>
  <si>
    <t>南 会 津</t>
    <rPh sb="0" eb="1">
      <t>ミナミ</t>
    </rPh>
    <rPh sb="2" eb="3">
      <t>カイ</t>
    </rPh>
    <rPh sb="4" eb="5">
      <t>ツ</t>
    </rPh>
    <phoneticPr fontId="4"/>
  </si>
  <si>
    <t>相 　　双</t>
    <rPh sb="0" eb="1">
      <t>ソウ</t>
    </rPh>
    <rPh sb="4" eb="5">
      <t>ソウ</t>
    </rPh>
    <phoneticPr fontId="4"/>
  </si>
  <si>
    <t>農林事務所</t>
    <rPh sb="0" eb="1">
      <t>ノウ</t>
    </rPh>
    <rPh sb="1" eb="2">
      <t>ハヤシ</t>
    </rPh>
    <rPh sb="2" eb="3">
      <t>コト</t>
    </rPh>
    <rPh sb="3" eb="4">
      <t>ツトム</t>
    </rPh>
    <rPh sb="4" eb="5">
      <t>ショ</t>
    </rPh>
    <phoneticPr fontId="4"/>
  </si>
  <si>
    <t>玄　 米
収穫量</t>
    <rPh sb="5" eb="7">
      <t>シュウカク</t>
    </rPh>
    <rPh sb="7" eb="8">
      <t>リョウ</t>
    </rPh>
    <phoneticPr fontId="4"/>
  </si>
  <si>
    <t>い わ き</t>
    <phoneticPr fontId="4"/>
  </si>
  <si>
    <t>(ha)</t>
    <phoneticPr fontId="5"/>
  </si>
  <si>
    <t>(%)</t>
    <phoneticPr fontId="5"/>
  </si>
  <si>
    <t>(t)</t>
    <phoneticPr fontId="5"/>
  </si>
  <si>
    <t>(kg)</t>
    <phoneticPr fontId="5"/>
  </si>
  <si>
    <t>県　　 北</t>
    <rPh sb="0" eb="1">
      <t>ケン</t>
    </rPh>
    <rPh sb="4" eb="5">
      <t>キタ</t>
    </rPh>
    <phoneticPr fontId="5"/>
  </si>
  <si>
    <t>農業普及部・農業普及所</t>
    <rPh sb="0" eb="2">
      <t>ノウギョウ</t>
    </rPh>
    <rPh sb="2" eb="4">
      <t>フキュウ</t>
    </rPh>
    <rPh sb="4" eb="5">
      <t>ブ</t>
    </rPh>
    <rPh sb="6" eb="8">
      <t>ノウギョウ</t>
    </rPh>
    <rPh sb="8" eb="10">
      <t>フキュウ</t>
    </rPh>
    <rPh sb="10" eb="11">
      <t>ショ</t>
    </rPh>
    <phoneticPr fontId="5"/>
  </si>
  <si>
    <t>会津若松</t>
    <rPh sb="0" eb="4">
      <t>アイヅワカマツ</t>
    </rPh>
    <phoneticPr fontId="5"/>
  </si>
  <si>
    <t>会津坂下</t>
    <rPh sb="0" eb="4">
      <t>アイヅバンゲ</t>
    </rPh>
    <phoneticPr fontId="5"/>
  </si>
  <si>
    <t>双　　 葉</t>
    <rPh sb="0" eb="1">
      <t>ソウ</t>
    </rPh>
    <rPh sb="4" eb="5">
      <t>ハ</t>
    </rPh>
    <phoneticPr fontId="5"/>
  </si>
  <si>
    <t>伊　　 達</t>
    <rPh sb="0" eb="1">
      <t>イ</t>
    </rPh>
    <rPh sb="4" eb="5">
      <t>タチ</t>
    </rPh>
    <phoneticPr fontId="5"/>
  </si>
  <si>
    <t>安 　　達</t>
    <rPh sb="0" eb="1">
      <t>アン</t>
    </rPh>
    <rPh sb="4" eb="5">
      <t>タチ</t>
    </rPh>
    <phoneticPr fontId="5"/>
  </si>
  <si>
    <t>県　　 中</t>
    <rPh sb="0" eb="1">
      <t>ケン</t>
    </rPh>
    <rPh sb="4" eb="5">
      <t>チュウ</t>
    </rPh>
    <phoneticPr fontId="5"/>
  </si>
  <si>
    <t>田 　　村</t>
    <rPh sb="0" eb="1">
      <t>タ</t>
    </rPh>
    <rPh sb="4" eb="5">
      <t>ムラ</t>
    </rPh>
    <phoneticPr fontId="5"/>
  </si>
  <si>
    <t>須 賀 川</t>
    <rPh sb="0" eb="1">
      <t>ス</t>
    </rPh>
    <rPh sb="2" eb="3">
      <t>ガ</t>
    </rPh>
    <rPh sb="4" eb="5">
      <t>カワ</t>
    </rPh>
    <phoneticPr fontId="5"/>
  </si>
  <si>
    <t>県 　　南</t>
    <rPh sb="0" eb="1">
      <t>ケン</t>
    </rPh>
    <rPh sb="4" eb="5">
      <t>ミナミ</t>
    </rPh>
    <phoneticPr fontId="5"/>
  </si>
  <si>
    <t>喜 多 方</t>
    <rPh sb="0" eb="1">
      <t>キ</t>
    </rPh>
    <rPh sb="2" eb="3">
      <t>タ</t>
    </rPh>
    <rPh sb="4" eb="5">
      <t>カタ</t>
    </rPh>
    <phoneticPr fontId="5"/>
  </si>
  <si>
    <t>量</t>
    <rPh sb="0" eb="1">
      <t>リョウ</t>
    </rPh>
    <phoneticPr fontId="5"/>
  </si>
  <si>
    <t>土　壌　改　良　資　材　の　活　用</t>
    <rPh sb="0" eb="1">
      <t>ツチ</t>
    </rPh>
    <rPh sb="2" eb="3">
      <t>ツチ</t>
    </rPh>
    <rPh sb="4" eb="5">
      <t>アラタ</t>
    </rPh>
    <rPh sb="6" eb="7">
      <t>リョウ</t>
    </rPh>
    <rPh sb="8" eb="9">
      <t>シ</t>
    </rPh>
    <rPh sb="10" eb="11">
      <t>ザイ</t>
    </rPh>
    <rPh sb="14" eb="15">
      <t>カツ</t>
    </rPh>
    <rPh sb="16" eb="17">
      <t>ヨウ</t>
    </rPh>
    <phoneticPr fontId="5"/>
  </si>
  <si>
    <t>農 林 事 務 所</t>
    <rPh sb="0" eb="1">
      <t>ノウ</t>
    </rPh>
    <rPh sb="2" eb="3">
      <t>ハヤシ</t>
    </rPh>
    <rPh sb="4" eb="5">
      <t>コト</t>
    </rPh>
    <rPh sb="6" eb="7">
      <t>ツトム</t>
    </rPh>
    <rPh sb="8" eb="9">
      <t>ショ</t>
    </rPh>
    <phoneticPr fontId="4"/>
  </si>
  <si>
    <t>玄米</t>
    <rPh sb="0" eb="2">
      <t>ゲンマイ</t>
    </rPh>
    <phoneticPr fontId="3"/>
  </si>
  <si>
    <t>利用量</t>
    <rPh sb="0" eb="2">
      <t>リヨウ</t>
    </rPh>
    <rPh sb="2" eb="3">
      <t>リョウ</t>
    </rPh>
    <phoneticPr fontId="3"/>
  </si>
  <si>
    <t>利　　用　　の　　割　　合　　(％)</t>
    <rPh sb="0" eb="1">
      <t>リ</t>
    </rPh>
    <rPh sb="3" eb="4">
      <t>ヨウ</t>
    </rPh>
    <rPh sb="9" eb="10">
      <t>ワリ</t>
    </rPh>
    <rPh sb="12" eb="13">
      <t>ゴウ</t>
    </rPh>
    <phoneticPr fontId="3"/>
  </si>
  <si>
    <t>その他</t>
    <rPh sb="0" eb="3">
      <t>ソノタ</t>
    </rPh>
    <phoneticPr fontId="3"/>
  </si>
  <si>
    <t>収穫量</t>
    <rPh sb="0" eb="2">
      <t>シュウカク</t>
    </rPh>
    <rPh sb="2" eb="3">
      <t>リョウ</t>
    </rPh>
    <phoneticPr fontId="3"/>
  </si>
  <si>
    <t>発生量</t>
    <rPh sb="0" eb="2">
      <t>ハッセイ</t>
    </rPh>
    <rPh sb="2" eb="3">
      <t>リョウ</t>
    </rPh>
    <phoneticPr fontId="3"/>
  </si>
  <si>
    <t>合計</t>
    <rPh sb="0" eb="2">
      <t>ゴウケイ</t>
    </rPh>
    <phoneticPr fontId="3"/>
  </si>
  <si>
    <t>利用率</t>
    <rPh sb="0" eb="2">
      <t>リヨウ</t>
    </rPh>
    <rPh sb="2" eb="3">
      <t>リツ</t>
    </rPh>
    <phoneticPr fontId="3"/>
  </si>
  <si>
    <t>(廃棄等）</t>
    <rPh sb="1" eb="3">
      <t>ハイキ</t>
    </rPh>
    <rPh sb="3" eb="4">
      <t>トウ</t>
    </rPh>
    <phoneticPr fontId="3"/>
  </si>
  <si>
    <t>堆肥</t>
    <rPh sb="0" eb="2">
      <t>タイヒ</t>
    </rPh>
    <phoneticPr fontId="3"/>
  </si>
  <si>
    <t>耕　　　種</t>
    <rPh sb="0" eb="1">
      <t>コウ</t>
    </rPh>
    <rPh sb="4" eb="5">
      <t>シュ</t>
    </rPh>
    <phoneticPr fontId="3"/>
  </si>
  <si>
    <t>畜産</t>
    <rPh sb="0" eb="2">
      <t>チクサン</t>
    </rPh>
    <phoneticPr fontId="3"/>
  </si>
  <si>
    <t>くん炭</t>
    <rPh sb="2" eb="3">
      <t>スミ</t>
    </rPh>
    <phoneticPr fontId="3"/>
  </si>
  <si>
    <t>燃料</t>
    <rPh sb="0" eb="2">
      <t>ネンリョウ</t>
    </rPh>
    <phoneticPr fontId="3"/>
  </si>
  <si>
    <t>マルチ</t>
    <phoneticPr fontId="3"/>
  </si>
  <si>
    <t>暗渠</t>
    <rPh sb="0" eb="2">
      <t>アンキョ</t>
    </rPh>
    <phoneticPr fontId="3"/>
  </si>
  <si>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3"/>
  </si>
  <si>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3"/>
  </si>
  <si>
    <t>区分</t>
    <rPh sb="0" eb="2">
      <t>クブン</t>
    </rPh>
    <phoneticPr fontId="3"/>
  </si>
  <si>
    <t>県北</t>
    <rPh sb="0" eb="2">
      <t>ケンポク</t>
    </rPh>
    <phoneticPr fontId="3"/>
  </si>
  <si>
    <t>県中</t>
    <rPh sb="0" eb="2">
      <t>ケンチュウ</t>
    </rPh>
    <phoneticPr fontId="3"/>
  </si>
  <si>
    <t>県南</t>
    <rPh sb="0" eb="2">
      <t>ケンナン</t>
    </rPh>
    <phoneticPr fontId="3"/>
  </si>
  <si>
    <t>会津</t>
    <rPh sb="0" eb="2">
      <t>アイヅ</t>
    </rPh>
    <phoneticPr fontId="3"/>
  </si>
  <si>
    <t>南会津</t>
    <rPh sb="0" eb="3">
      <t>ミナミアイヅ</t>
    </rPh>
    <phoneticPr fontId="3"/>
  </si>
  <si>
    <t>相双</t>
    <rPh sb="0" eb="2">
      <t>ソウソウ</t>
    </rPh>
    <phoneticPr fontId="3"/>
  </si>
  <si>
    <t>稲わら</t>
    <rPh sb="0" eb="1">
      <t>イネ</t>
    </rPh>
    <phoneticPr fontId="3"/>
  </si>
  <si>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3"/>
  </si>
  <si>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3"/>
  </si>
  <si>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3"/>
  </si>
  <si>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3"/>
  </si>
  <si>
    <t>込み</t>
    <rPh sb="0" eb="1">
      <t>コ</t>
    </rPh>
    <phoneticPr fontId="4"/>
  </si>
  <si>
    <t>地域区分</t>
    <rPh sb="0" eb="2">
      <t>チイキ</t>
    </rPh>
    <rPh sb="2" eb="4">
      <t>クブン</t>
    </rPh>
    <phoneticPr fontId="3"/>
  </si>
  <si>
    <t>中 通 り</t>
    <rPh sb="0" eb="1">
      <t>チュウ</t>
    </rPh>
    <rPh sb="2" eb="3">
      <t>ツウ</t>
    </rPh>
    <phoneticPr fontId="3"/>
  </si>
  <si>
    <t>浜 通 り</t>
    <rPh sb="0" eb="1">
      <t>ハマ</t>
    </rPh>
    <rPh sb="2" eb="3">
      <t>ツウ</t>
    </rPh>
    <phoneticPr fontId="3"/>
  </si>
  <si>
    <t>農 林 事 務 所</t>
    <rPh sb="0" eb="1">
      <t>ノウ</t>
    </rPh>
    <rPh sb="2" eb="3">
      <t>ハヤシ</t>
    </rPh>
    <rPh sb="4" eb="5">
      <t>コト</t>
    </rPh>
    <rPh sb="6" eb="7">
      <t>ツトム</t>
    </rPh>
    <rPh sb="8" eb="9">
      <t>ショ</t>
    </rPh>
    <phoneticPr fontId="3"/>
  </si>
  <si>
    <t>南 会 津</t>
    <rPh sb="0" eb="1">
      <t>ミナミ</t>
    </rPh>
    <rPh sb="2" eb="3">
      <t>カイ</t>
    </rPh>
    <rPh sb="4" eb="5">
      <t>ツ</t>
    </rPh>
    <phoneticPr fontId="3"/>
  </si>
  <si>
    <t>須 賀 川</t>
    <rPh sb="0" eb="1">
      <t>ス</t>
    </rPh>
    <rPh sb="2" eb="3">
      <t>ガ</t>
    </rPh>
    <rPh sb="4" eb="5">
      <t>カワ</t>
    </rPh>
    <phoneticPr fontId="3"/>
  </si>
  <si>
    <t>喜 多 方</t>
    <rPh sb="0" eb="1">
      <t>キ</t>
    </rPh>
    <rPh sb="2" eb="3">
      <t>タ</t>
    </rPh>
    <rPh sb="4" eb="5">
      <t>カタ</t>
    </rPh>
    <phoneticPr fontId="3"/>
  </si>
  <si>
    <t>会津坂下</t>
    <rPh sb="0" eb="4">
      <t>アイヅバンゲ</t>
    </rPh>
    <phoneticPr fontId="3"/>
  </si>
  <si>
    <t>資材</t>
    <rPh sb="0" eb="2">
      <t>シザイ</t>
    </rPh>
    <phoneticPr fontId="3"/>
  </si>
  <si>
    <t>暗渠</t>
  </si>
  <si>
    <t>代替</t>
    <rPh sb="0" eb="2">
      <t>ダイタイ</t>
    </rPh>
    <phoneticPr fontId="3"/>
  </si>
  <si>
    <t>床土</t>
    <rPh sb="0" eb="1">
      <t>トコ</t>
    </rPh>
    <rPh sb="1" eb="2">
      <t>ツチ</t>
    </rPh>
    <phoneticPr fontId="3"/>
  </si>
  <si>
    <t>(%)</t>
    <phoneticPr fontId="3"/>
  </si>
  <si>
    <t>(t)</t>
    <phoneticPr fontId="3"/>
  </si>
  <si>
    <t>共乾施設</t>
  </si>
  <si>
    <t xml:space="preserve">  </t>
  </si>
  <si>
    <t>における</t>
  </si>
  <si>
    <t>利用量</t>
  </si>
  <si>
    <t>その他</t>
  </si>
  <si>
    <t>利用率</t>
  </si>
  <si>
    <t>耕　　　種</t>
  </si>
  <si>
    <t>畜産</t>
  </si>
  <si>
    <t>くん炭</t>
  </si>
  <si>
    <t>燃料</t>
  </si>
  <si>
    <t>(廃棄等）</t>
  </si>
  <si>
    <t>発生量</t>
  </si>
  <si>
    <t>堆肥</t>
  </si>
  <si>
    <t>マルチ</t>
  </si>
  <si>
    <t>(t)</t>
  </si>
  <si>
    <t>(%)</t>
  </si>
  <si>
    <t>籾　　が　　ら　　の　　利　　用</t>
    <rPh sb="0" eb="1">
      <t>モミ</t>
    </rPh>
    <rPh sb="12" eb="13">
      <t>リ</t>
    </rPh>
    <rPh sb="15" eb="16">
      <t>ヨウ</t>
    </rPh>
    <phoneticPr fontId="3"/>
  </si>
  <si>
    <t>籾がらの</t>
    <rPh sb="0" eb="1">
      <t>モミ</t>
    </rPh>
    <phoneticPr fontId="3"/>
  </si>
  <si>
    <t>処理量</t>
    <rPh sb="0" eb="2">
      <t>ショリ</t>
    </rPh>
    <rPh sb="2" eb="3">
      <t>リョウ</t>
    </rPh>
    <phoneticPr fontId="3"/>
  </si>
  <si>
    <t>籾がらの利用（うち共同乾燥調製（貯蔵）</t>
    <rPh sb="0" eb="1">
      <t>モミ</t>
    </rPh>
    <phoneticPr fontId="3"/>
  </si>
  <si>
    <t>施設分）</t>
    <rPh sb="0" eb="2">
      <t>シセツ</t>
    </rPh>
    <rPh sb="2" eb="3">
      <t>ブン</t>
    </rPh>
    <phoneticPr fontId="3"/>
  </si>
  <si>
    <t>合計</t>
    <rPh sb="0" eb="2">
      <t>ゴウケイ</t>
    </rPh>
    <phoneticPr fontId="5"/>
  </si>
  <si>
    <t>同左処理面積（ha）</t>
    <phoneticPr fontId="3"/>
  </si>
  <si>
    <t>200ha</t>
    <phoneticPr fontId="3"/>
  </si>
  <si>
    <t>個所</t>
    <rPh sb="0" eb="2">
      <t>カショ</t>
    </rPh>
    <phoneticPr fontId="3"/>
  </si>
  <si>
    <t>数</t>
    <rPh sb="0" eb="1">
      <t>スウ</t>
    </rPh>
    <phoneticPr fontId="3"/>
  </si>
  <si>
    <t>面積</t>
    <rPh sb="0" eb="2">
      <t>メンセキ</t>
    </rPh>
    <phoneticPr fontId="3"/>
  </si>
  <si>
    <t>出芽苗</t>
    <rPh sb="0" eb="1">
      <t>デ</t>
    </rPh>
    <phoneticPr fontId="3"/>
  </si>
  <si>
    <t>数</t>
    <rPh sb="0" eb="1">
      <t>スウ</t>
    </rPh>
    <phoneticPr fontId="5"/>
  </si>
  <si>
    <t>面積</t>
    <phoneticPr fontId="5"/>
  </si>
  <si>
    <t>(ha)</t>
    <phoneticPr fontId="5"/>
  </si>
  <si>
    <t>(t)</t>
    <phoneticPr fontId="5"/>
  </si>
  <si>
    <t>直播</t>
    <rPh sb="0" eb="2">
      <t>チョクハ</t>
    </rPh>
    <phoneticPr fontId="5"/>
  </si>
  <si>
    <t>合計</t>
    <rPh sb="0" eb="1">
      <t>ゴウ</t>
    </rPh>
    <rPh sb="1" eb="2">
      <t>ケイ</t>
    </rPh>
    <phoneticPr fontId="5"/>
  </si>
  <si>
    <t>直播栽培実施状況（子実収穫）</t>
    <rPh sb="4" eb="6">
      <t>ジッシ</t>
    </rPh>
    <rPh sb="9" eb="10">
      <t>シ</t>
    </rPh>
    <rPh sb="10" eb="11">
      <t>ジツ</t>
    </rPh>
    <rPh sb="11" eb="13">
      <t>シュウカク</t>
    </rPh>
    <phoneticPr fontId="5"/>
  </si>
  <si>
    <t>利用量試算</t>
    <rPh sb="0" eb="2">
      <t>リヨウ</t>
    </rPh>
    <rPh sb="2" eb="3">
      <t>リョウ</t>
    </rPh>
    <rPh sb="3" eb="5">
      <t>シサン</t>
    </rPh>
    <phoneticPr fontId="4"/>
  </si>
  <si>
    <t>利　　用　　量　　(ｔ)</t>
    <rPh sb="0" eb="1">
      <t>リ</t>
    </rPh>
    <rPh sb="3" eb="4">
      <t>ヨウ</t>
    </rPh>
    <rPh sb="6" eb="7">
      <t>リョウ</t>
    </rPh>
    <phoneticPr fontId="4"/>
  </si>
  <si>
    <t>利　用　量　の　内　訳　(％)</t>
    <rPh sb="0" eb="1">
      <t>リ</t>
    </rPh>
    <rPh sb="2" eb="3">
      <t>ヨウ</t>
    </rPh>
    <rPh sb="4" eb="5">
      <t>リョウ</t>
    </rPh>
    <rPh sb="8" eb="9">
      <t>ウチ</t>
    </rPh>
    <rPh sb="10" eb="11">
      <t>ヤク</t>
    </rPh>
    <phoneticPr fontId="3"/>
  </si>
  <si>
    <t>300～
400m</t>
    <phoneticPr fontId="4"/>
  </si>
  <si>
    <t>400～
500m</t>
    <phoneticPr fontId="4"/>
  </si>
  <si>
    <t>500～
600m</t>
    <phoneticPr fontId="4"/>
  </si>
  <si>
    <t>(t)</t>
    <phoneticPr fontId="4"/>
  </si>
  <si>
    <t xml:space="preserve">  </t>
    <phoneticPr fontId="4"/>
  </si>
  <si>
    <t>すき</t>
    <phoneticPr fontId="4"/>
  </si>
  <si>
    <t>(%)</t>
    <phoneticPr fontId="4"/>
  </si>
  <si>
    <t>いわき</t>
    <phoneticPr fontId="4"/>
  </si>
  <si>
    <t>もみがら</t>
    <phoneticPr fontId="4"/>
  </si>
  <si>
    <t>いわき</t>
    <phoneticPr fontId="3"/>
  </si>
  <si>
    <t>もみがら</t>
    <phoneticPr fontId="3"/>
  </si>
  <si>
    <t>玄米の</t>
    <phoneticPr fontId="3"/>
  </si>
  <si>
    <t>床土</t>
    <phoneticPr fontId="3"/>
  </si>
  <si>
    <t>バインダ</t>
    <phoneticPr fontId="5"/>
  </si>
  <si>
    <t>自脱型ｺﾝﾊﾞｲﾝ</t>
    <phoneticPr fontId="5"/>
  </si>
  <si>
    <t>６条</t>
    <phoneticPr fontId="3"/>
  </si>
  <si>
    <t>８条</t>
    <phoneticPr fontId="3"/>
  </si>
  <si>
    <t>施肥</t>
    <phoneticPr fontId="5"/>
  </si>
  <si>
    <t>成苗</t>
    <phoneticPr fontId="5"/>
  </si>
  <si>
    <t>稚苗</t>
    <phoneticPr fontId="5"/>
  </si>
  <si>
    <t>(ha)</t>
    <phoneticPr fontId="5"/>
  </si>
  <si>
    <t>乳　苗</t>
    <phoneticPr fontId="3"/>
  </si>
  <si>
    <t>稚　苗</t>
    <phoneticPr fontId="3"/>
  </si>
  <si>
    <t>中  苗</t>
    <phoneticPr fontId="3"/>
  </si>
  <si>
    <t>成  苗</t>
    <phoneticPr fontId="3"/>
  </si>
  <si>
    <t>緑化苗</t>
    <phoneticPr fontId="3"/>
  </si>
  <si>
    <t>硬化苗</t>
    <phoneticPr fontId="3"/>
  </si>
  <si>
    <t>50～</t>
    <phoneticPr fontId="3"/>
  </si>
  <si>
    <t>100～</t>
    <phoneticPr fontId="3"/>
  </si>
  <si>
    <t>未満</t>
    <phoneticPr fontId="3"/>
  </si>
  <si>
    <t>200ha</t>
    <phoneticPr fontId="3"/>
  </si>
  <si>
    <t>(ha)</t>
    <phoneticPr fontId="3"/>
  </si>
  <si>
    <t>無人</t>
    <phoneticPr fontId="5"/>
  </si>
  <si>
    <t>動散</t>
    <phoneticPr fontId="5"/>
  </si>
  <si>
    <t>播種</t>
    <phoneticPr fontId="5"/>
  </si>
  <si>
    <t>田 村 市</t>
    <rPh sb="0" eb="1">
      <t>タ</t>
    </rPh>
    <rPh sb="2" eb="3">
      <t>ムラ</t>
    </rPh>
    <rPh sb="4" eb="5">
      <t>シ</t>
    </rPh>
    <phoneticPr fontId="20"/>
  </si>
  <si>
    <t>三 春 町</t>
  </si>
  <si>
    <t>小 野 町</t>
  </si>
  <si>
    <t>鏡 石 町</t>
  </si>
  <si>
    <t>天 栄 村</t>
  </si>
  <si>
    <t>石 川 町</t>
  </si>
  <si>
    <t>玉 川 村</t>
  </si>
  <si>
    <t>平 田 村</t>
  </si>
  <si>
    <t>浅 川 町</t>
  </si>
  <si>
    <t>古 殿 町</t>
  </si>
  <si>
    <t>会津美里町</t>
    <rPh sb="0" eb="2">
      <t>アイヅ</t>
    </rPh>
    <rPh sb="2" eb="3">
      <t>ビ</t>
    </rPh>
    <rPh sb="3" eb="4">
      <t>サト</t>
    </rPh>
    <rPh sb="4" eb="5">
      <t>マチ</t>
    </rPh>
    <phoneticPr fontId="20"/>
  </si>
  <si>
    <t>南 会 津 町</t>
    <rPh sb="0" eb="1">
      <t>ミナミ</t>
    </rPh>
    <rPh sb="2" eb="3">
      <t>カイ</t>
    </rPh>
    <rPh sb="4" eb="5">
      <t>ツ</t>
    </rPh>
    <rPh sb="6" eb="7">
      <t>マチ</t>
    </rPh>
    <phoneticPr fontId="20"/>
  </si>
  <si>
    <t>南 相 馬 市</t>
    <rPh sb="0" eb="1">
      <t>ミナミ</t>
    </rPh>
    <rPh sb="2" eb="3">
      <t>ソウ</t>
    </rPh>
    <rPh sb="4" eb="5">
      <t>ウマ</t>
    </rPh>
    <rPh sb="6" eb="7">
      <t>シ</t>
    </rPh>
    <phoneticPr fontId="20"/>
  </si>
  <si>
    <t>郡 山 市</t>
    <rPh sb="0" eb="1">
      <t>グン</t>
    </rPh>
    <rPh sb="2" eb="3">
      <t>ヤマ</t>
    </rPh>
    <rPh sb="4" eb="5">
      <t>シ</t>
    </rPh>
    <phoneticPr fontId="20"/>
  </si>
  <si>
    <t>有機栽培</t>
    <rPh sb="0" eb="2">
      <t>ユウキ</t>
    </rPh>
    <rPh sb="2" eb="4">
      <t>サイバイ</t>
    </rPh>
    <phoneticPr fontId="8"/>
  </si>
  <si>
    <t>特別栽培</t>
    <rPh sb="0" eb="2">
      <t>トクベツ</t>
    </rPh>
    <rPh sb="2" eb="4">
      <t>サイバイ</t>
    </rPh>
    <phoneticPr fontId="8"/>
  </si>
  <si>
    <t>農林事務所</t>
    <rPh sb="0" eb="1">
      <t>ノウ</t>
    </rPh>
    <rPh sb="1" eb="2">
      <t>ハヤシ</t>
    </rPh>
    <rPh sb="2" eb="3">
      <t>コト</t>
    </rPh>
    <rPh sb="3" eb="4">
      <t>ツトム</t>
    </rPh>
    <rPh sb="4" eb="5">
      <t>ショ</t>
    </rPh>
    <phoneticPr fontId="3"/>
  </si>
  <si>
    <t>猪 苗 代 町</t>
    <phoneticPr fontId="20"/>
  </si>
  <si>
    <t>浪 江 町</t>
    <phoneticPr fontId="20"/>
  </si>
  <si>
    <t>葛 尾 村</t>
    <phoneticPr fontId="20"/>
  </si>
  <si>
    <t>うち
「福島県特別栽培農産物認証制度」に基づく面積</t>
    <rPh sb="4" eb="7">
      <t>フクシマケン</t>
    </rPh>
    <rPh sb="7" eb="9">
      <t>トクベツ</t>
    </rPh>
    <rPh sb="9" eb="11">
      <t>サイバイ</t>
    </rPh>
    <rPh sb="11" eb="14">
      <t>ノウサンブツ</t>
    </rPh>
    <rPh sb="14" eb="16">
      <t>ニンショウ</t>
    </rPh>
    <rPh sb="16" eb="18">
      <t>セイド</t>
    </rPh>
    <rPh sb="20" eb="21">
      <t>モト</t>
    </rPh>
    <rPh sb="23" eb="25">
      <t>メンセキ</t>
    </rPh>
    <phoneticPr fontId="8"/>
  </si>
  <si>
    <t>うち　
A以外の認証機関に
よる認証面積</t>
    <rPh sb="5" eb="7">
      <t>イガイ</t>
    </rPh>
    <rPh sb="8" eb="10">
      <t>ニンショウ</t>
    </rPh>
    <rPh sb="10" eb="12">
      <t>キカン</t>
    </rPh>
    <rPh sb="16" eb="18">
      <t>ニンショウ</t>
    </rPh>
    <rPh sb="18" eb="20">
      <t>メンセキ</t>
    </rPh>
    <phoneticPr fontId="8"/>
  </si>
  <si>
    <t>うち
A,B以外でガイドライン
に合致している面積</t>
    <rPh sb="6" eb="8">
      <t>イガイ</t>
    </rPh>
    <rPh sb="17" eb="19">
      <t>ガッチ</t>
    </rPh>
    <rPh sb="23" eb="25">
      <t>メンセキ</t>
    </rPh>
    <phoneticPr fontId="8"/>
  </si>
  <si>
    <t>うち
A,B,C以外で実態
確認されている面積</t>
    <rPh sb="8" eb="10">
      <t>イガイ</t>
    </rPh>
    <rPh sb="11" eb="13">
      <t>ジッタイ</t>
    </rPh>
    <rPh sb="14" eb="16">
      <t>カクニン</t>
    </rPh>
    <rPh sb="21" eb="23">
      <t>メンセキ</t>
    </rPh>
    <phoneticPr fontId="8"/>
  </si>
  <si>
    <t>標高別　計</t>
    <rPh sb="0" eb="2">
      <t>ヒョウコウ</t>
    </rPh>
    <rPh sb="2" eb="3">
      <t>ベツ</t>
    </rPh>
    <rPh sb="4" eb="5">
      <t>ケイ</t>
    </rPh>
    <phoneticPr fontId="4"/>
  </si>
  <si>
    <t>標高別計
－作付面積計</t>
    <rPh sb="0" eb="2">
      <t>ヒョウコウ</t>
    </rPh>
    <rPh sb="2" eb="3">
      <t>ベツ</t>
    </rPh>
    <rPh sb="3" eb="4">
      <t>ケイ</t>
    </rPh>
    <rPh sb="6" eb="8">
      <t>サクツ</t>
    </rPh>
    <rPh sb="8" eb="10">
      <t>メンセキ</t>
    </rPh>
    <rPh sb="10" eb="11">
      <t>ケイ</t>
    </rPh>
    <phoneticPr fontId="4"/>
  </si>
  <si>
    <t>伊 達 市</t>
    <rPh sb="0" eb="1">
      <t>イ</t>
    </rPh>
    <rPh sb="2" eb="3">
      <t>タチ</t>
    </rPh>
    <rPh sb="4" eb="5">
      <t>シ</t>
    </rPh>
    <phoneticPr fontId="20"/>
  </si>
  <si>
    <t>泉 崎 村</t>
    <phoneticPr fontId="20"/>
  </si>
  <si>
    <t>中 島 村</t>
    <phoneticPr fontId="20"/>
  </si>
  <si>
    <t>矢 吹 町</t>
    <phoneticPr fontId="20"/>
  </si>
  <si>
    <t>会津坂下町</t>
    <phoneticPr fontId="20"/>
  </si>
  <si>
    <t>湯 川 村</t>
    <phoneticPr fontId="20"/>
  </si>
  <si>
    <t>広 野 町</t>
    <phoneticPr fontId="20"/>
  </si>
  <si>
    <t>楢 葉 町</t>
    <phoneticPr fontId="20"/>
  </si>
  <si>
    <t>富 岡 町</t>
    <phoneticPr fontId="20"/>
  </si>
  <si>
    <t>川 内 村</t>
    <phoneticPr fontId="20"/>
  </si>
  <si>
    <t>大 熊 町</t>
    <phoneticPr fontId="20"/>
  </si>
  <si>
    <t>双 葉 町</t>
    <phoneticPr fontId="20"/>
  </si>
  <si>
    <t>玄米の</t>
    <phoneticPr fontId="3"/>
  </si>
  <si>
    <t>本 宮 市</t>
    <rPh sb="0" eb="1">
      <t>ホン</t>
    </rPh>
    <rPh sb="2" eb="3">
      <t>ミヤ</t>
    </rPh>
    <rPh sb="4" eb="5">
      <t>シ</t>
    </rPh>
    <phoneticPr fontId="20"/>
  </si>
  <si>
    <t>大 玉 村</t>
    <rPh sb="0" eb="1">
      <t>ダイ</t>
    </rPh>
    <rPh sb="2" eb="3">
      <t>タマ</t>
    </rPh>
    <rPh sb="4" eb="5">
      <t>ムラ</t>
    </rPh>
    <phoneticPr fontId="20"/>
  </si>
  <si>
    <t>県</t>
    <rPh sb="0" eb="1">
      <t>ケン</t>
    </rPh>
    <phoneticPr fontId="8"/>
  </si>
  <si>
    <t xml:space="preserve"> 大 玉 村</t>
    <rPh sb="1" eb="2">
      <t>ダイ</t>
    </rPh>
    <rPh sb="3" eb="4">
      <t>タマ</t>
    </rPh>
    <rPh sb="5" eb="6">
      <t>ムラ</t>
    </rPh>
    <phoneticPr fontId="20"/>
  </si>
  <si>
    <t>１等</t>
    <rPh sb="1" eb="2">
      <t>トウ</t>
    </rPh>
    <phoneticPr fontId="8"/>
  </si>
  <si>
    <t>２等</t>
    <rPh sb="1" eb="2">
      <t>トウ</t>
    </rPh>
    <phoneticPr fontId="8"/>
  </si>
  <si>
    <t>３等</t>
    <rPh sb="1" eb="2">
      <t>トウ</t>
    </rPh>
    <phoneticPr fontId="8"/>
  </si>
  <si>
    <t>規格外</t>
    <rPh sb="0" eb="2">
      <t>キカク</t>
    </rPh>
    <rPh sb="2" eb="3">
      <t>ガイ</t>
    </rPh>
    <phoneticPr fontId="8"/>
  </si>
  <si>
    <t>福島</t>
    <rPh sb="0" eb="2">
      <t>フクシマ</t>
    </rPh>
    <phoneticPr fontId="8"/>
  </si>
  <si>
    <t>（単位：トン、％）</t>
    <rPh sb="1" eb="3">
      <t>タンイ</t>
    </rPh>
    <phoneticPr fontId="8"/>
  </si>
  <si>
    <t>瑞穂黄金</t>
    <rPh sb="0" eb="2">
      <t>ミズホ</t>
    </rPh>
    <rPh sb="2" eb="4">
      <t>コガネ</t>
    </rPh>
    <phoneticPr fontId="8"/>
  </si>
  <si>
    <t>夢ごこち</t>
    <rPh sb="0" eb="1">
      <t>ユメ</t>
    </rPh>
    <phoneticPr fontId="8"/>
  </si>
  <si>
    <t>朝紫</t>
    <rPh sb="0" eb="1">
      <t>アサ</t>
    </rPh>
    <rPh sb="1" eb="2">
      <t>ムラサキ</t>
    </rPh>
    <phoneticPr fontId="8"/>
  </si>
  <si>
    <t>五百万石</t>
    <rPh sb="0" eb="2">
      <t>ゴヒャク</t>
    </rPh>
    <rPh sb="2" eb="4">
      <t>マンゴク</t>
    </rPh>
    <phoneticPr fontId="8"/>
  </si>
  <si>
    <t>特上</t>
    <rPh sb="0" eb="2">
      <t>トクジョウ</t>
    </rPh>
    <phoneticPr fontId="8"/>
  </si>
  <si>
    <t>特等</t>
    <rPh sb="0" eb="2">
      <t>トクトウ</t>
    </rPh>
    <phoneticPr fontId="8"/>
  </si>
  <si>
    <t>華吹雪</t>
    <rPh sb="0" eb="1">
      <t>ハナ</t>
    </rPh>
    <rPh sb="1" eb="3">
      <t>フブキ</t>
    </rPh>
    <phoneticPr fontId="8"/>
  </si>
  <si>
    <t>美山錦</t>
    <rPh sb="0" eb="2">
      <t>ミヤマ</t>
    </rPh>
    <rPh sb="2" eb="3">
      <t>ニシキ</t>
    </rPh>
    <phoneticPr fontId="8"/>
  </si>
  <si>
    <t>夢の香</t>
    <rPh sb="0" eb="1">
      <t>ユメ</t>
    </rPh>
    <rPh sb="2" eb="3">
      <t>カオ</t>
    </rPh>
    <phoneticPr fontId="8"/>
  </si>
  <si>
    <t>うち
特定
農業
団体</t>
    <rPh sb="3" eb="5">
      <t>トクテイ</t>
    </rPh>
    <rPh sb="6" eb="8">
      <t>ノウギョウ</t>
    </rPh>
    <rPh sb="9" eb="11">
      <t>ダンタイ</t>
    </rPh>
    <phoneticPr fontId="8"/>
  </si>
  <si>
    <t>水稲うるち玄米</t>
    <rPh sb="0" eb="2">
      <t>スイトウ</t>
    </rPh>
    <rPh sb="5" eb="7">
      <t>ゲンマイ</t>
    </rPh>
    <phoneticPr fontId="8"/>
  </si>
  <si>
    <t>醸造用玄米</t>
    <rPh sb="0" eb="3">
      <t>ジョウゾウヨウ</t>
    </rPh>
    <rPh sb="3" eb="5">
      <t>ゲンマイ</t>
    </rPh>
    <phoneticPr fontId="8"/>
  </si>
  <si>
    <t>　　　うち１等数量</t>
    <rPh sb="6" eb="7">
      <t>トウ</t>
    </rPh>
    <rPh sb="7" eb="9">
      <t>スウリョウ</t>
    </rPh>
    <phoneticPr fontId="8"/>
  </si>
  <si>
    <t>１等比率</t>
    <rPh sb="1" eb="2">
      <t>トウ</t>
    </rPh>
    <rPh sb="2" eb="4">
      <t>ヒリツ</t>
    </rPh>
    <phoneticPr fontId="8"/>
  </si>
  <si>
    <t>福　　島　</t>
    <rPh sb="0" eb="1">
      <t>フク</t>
    </rPh>
    <rPh sb="3" eb="4">
      <t>シマ</t>
    </rPh>
    <phoneticPr fontId="8"/>
  </si>
  <si>
    <t>水稲もち玄米</t>
    <rPh sb="0" eb="2">
      <t>スイトウ</t>
    </rPh>
    <rPh sb="4" eb="6">
      <t>ゲンマイ</t>
    </rPh>
    <phoneticPr fontId="8"/>
  </si>
  <si>
    <t>総　　計</t>
    <rPh sb="0" eb="1">
      <t>フサ</t>
    </rPh>
    <rPh sb="3" eb="4">
      <t>ケイ</t>
    </rPh>
    <phoneticPr fontId="8"/>
  </si>
  <si>
    <t>桑 折 町</t>
    <phoneticPr fontId="20"/>
  </si>
  <si>
    <t>棚 倉 町</t>
    <phoneticPr fontId="20"/>
  </si>
  <si>
    <t>磐 梯 町</t>
    <phoneticPr fontId="20"/>
  </si>
  <si>
    <t>下 郷 町</t>
    <phoneticPr fontId="20"/>
  </si>
  <si>
    <t>新 地 町</t>
    <phoneticPr fontId="20"/>
  </si>
  <si>
    <t>県　北</t>
    <rPh sb="0" eb="1">
      <t>ケン</t>
    </rPh>
    <rPh sb="2" eb="3">
      <t>キタ</t>
    </rPh>
    <phoneticPr fontId="4"/>
  </si>
  <si>
    <t>伊　達</t>
    <rPh sb="0" eb="1">
      <t>イ</t>
    </rPh>
    <rPh sb="2" eb="3">
      <t>タチ</t>
    </rPh>
    <phoneticPr fontId="8"/>
  </si>
  <si>
    <t>安　達</t>
    <rPh sb="0" eb="1">
      <t>アン</t>
    </rPh>
    <rPh sb="2" eb="3">
      <t>タチ</t>
    </rPh>
    <phoneticPr fontId="8"/>
  </si>
  <si>
    <t>県　南</t>
    <rPh sb="0" eb="1">
      <t>ケン</t>
    </rPh>
    <rPh sb="2" eb="3">
      <t>ミナミ</t>
    </rPh>
    <phoneticPr fontId="8"/>
  </si>
  <si>
    <t>喜多方</t>
    <rPh sb="0" eb="3">
      <t>キタカタ</t>
    </rPh>
    <phoneticPr fontId="8"/>
  </si>
  <si>
    <t>南会津</t>
    <rPh sb="0" eb="3">
      <t>ミナミアイヅ</t>
    </rPh>
    <phoneticPr fontId="8"/>
  </si>
  <si>
    <t>会　津　坂　下</t>
    <rPh sb="0" eb="1">
      <t>カイ</t>
    </rPh>
    <rPh sb="2" eb="3">
      <t>ツ</t>
    </rPh>
    <rPh sb="4" eb="5">
      <t>バン</t>
    </rPh>
    <rPh sb="6" eb="7">
      <t>ゲ</t>
    </rPh>
    <phoneticPr fontId="8"/>
  </si>
  <si>
    <t>相　双</t>
    <rPh sb="0" eb="1">
      <t>ソウ</t>
    </rPh>
    <rPh sb="2" eb="3">
      <t>ソウ</t>
    </rPh>
    <phoneticPr fontId="8"/>
  </si>
  <si>
    <t>１０ａ</t>
    <phoneticPr fontId="4"/>
  </si>
  <si>
    <t>(ha)</t>
    <phoneticPr fontId="4"/>
  </si>
  <si>
    <t>(kg)</t>
    <phoneticPr fontId="4"/>
  </si>
  <si>
    <t>(t)</t>
    <phoneticPr fontId="4"/>
  </si>
  <si>
    <t>福 島 市</t>
    <phoneticPr fontId="20"/>
  </si>
  <si>
    <t>川 俣 町</t>
    <phoneticPr fontId="20"/>
  </si>
  <si>
    <t>国 見 町</t>
    <phoneticPr fontId="20"/>
  </si>
  <si>
    <t>二 本 松 市</t>
    <phoneticPr fontId="20"/>
  </si>
  <si>
    <t>大 玉 村</t>
    <phoneticPr fontId="20"/>
  </si>
  <si>
    <t>須 賀 川 市</t>
    <phoneticPr fontId="3"/>
  </si>
  <si>
    <t>白 河 市</t>
    <phoneticPr fontId="20"/>
  </si>
  <si>
    <t>西 郷 村</t>
    <phoneticPr fontId="20"/>
  </si>
  <si>
    <t>矢 祭 町</t>
    <phoneticPr fontId="20"/>
  </si>
  <si>
    <t>塙   町</t>
    <phoneticPr fontId="20"/>
  </si>
  <si>
    <t>鮫 川 村</t>
    <phoneticPr fontId="20"/>
  </si>
  <si>
    <t>会津若松市</t>
    <phoneticPr fontId="20"/>
  </si>
  <si>
    <t>北 塩 原 村</t>
    <phoneticPr fontId="20"/>
  </si>
  <si>
    <t>西 会 津 町</t>
    <phoneticPr fontId="20"/>
  </si>
  <si>
    <t>柳 津 町</t>
    <phoneticPr fontId="20"/>
  </si>
  <si>
    <t>三 島 町</t>
    <phoneticPr fontId="20"/>
  </si>
  <si>
    <t>金 山 町</t>
    <phoneticPr fontId="20"/>
  </si>
  <si>
    <t>只 見 町</t>
    <phoneticPr fontId="20"/>
  </si>
  <si>
    <t>相 馬 市</t>
    <phoneticPr fontId="20"/>
  </si>
  <si>
    <t>飯 舘 村</t>
    <phoneticPr fontId="20"/>
  </si>
  <si>
    <t>県　　計</t>
    <rPh sb="0" eb="1">
      <t>ケン</t>
    </rPh>
    <rPh sb="3" eb="4">
      <t>ケイ</t>
    </rPh>
    <phoneticPr fontId="4"/>
  </si>
  <si>
    <t>会　　津</t>
    <rPh sb="0" eb="1">
      <t>カイ</t>
    </rPh>
    <rPh sb="3" eb="4">
      <t>ツ</t>
    </rPh>
    <phoneticPr fontId="4"/>
  </si>
  <si>
    <t>県　　北</t>
    <rPh sb="0" eb="1">
      <t>ケン</t>
    </rPh>
    <rPh sb="3" eb="4">
      <t>ホク</t>
    </rPh>
    <phoneticPr fontId="4"/>
  </si>
  <si>
    <t>県　　中</t>
    <rPh sb="0" eb="1">
      <t>ケン</t>
    </rPh>
    <rPh sb="3" eb="4">
      <t>チュウ</t>
    </rPh>
    <phoneticPr fontId="4"/>
  </si>
  <si>
    <t>県　　南</t>
    <rPh sb="0" eb="1">
      <t>ケン</t>
    </rPh>
    <rPh sb="3" eb="4">
      <t>ミナミ</t>
    </rPh>
    <phoneticPr fontId="4"/>
  </si>
  <si>
    <t>相　　双</t>
    <rPh sb="0" eb="1">
      <t>ソウ</t>
    </rPh>
    <rPh sb="3" eb="4">
      <t>ソウ</t>
    </rPh>
    <phoneticPr fontId="4"/>
  </si>
  <si>
    <t>堆　き　ゅ　う  肥</t>
    <phoneticPr fontId="5"/>
  </si>
  <si>
    <t>珪　カ　ル</t>
    <phoneticPr fontId="5"/>
  </si>
  <si>
    <t>よ　う　り　ん</t>
    <phoneticPr fontId="5"/>
  </si>
  <si>
    <t>施用</t>
    <phoneticPr fontId="5"/>
  </si>
  <si>
    <t>(ha)</t>
    <phoneticPr fontId="3"/>
  </si>
  <si>
    <t>農業振興普及部・農業普及所</t>
    <rPh sb="0" eb="2">
      <t>ノウギョウ</t>
    </rPh>
    <rPh sb="2" eb="4">
      <t>シンコウ</t>
    </rPh>
    <rPh sb="4" eb="6">
      <t>フキュウ</t>
    </rPh>
    <rPh sb="6" eb="7">
      <t>ブ</t>
    </rPh>
    <rPh sb="8" eb="10">
      <t>ノウギョウ</t>
    </rPh>
    <rPh sb="10" eb="12">
      <t>フキュウ</t>
    </rPh>
    <rPh sb="12" eb="13">
      <t>ショ</t>
    </rPh>
    <phoneticPr fontId="5"/>
  </si>
  <si>
    <t>わ　　　ら</t>
    <phoneticPr fontId="5"/>
  </si>
  <si>
    <t>施用</t>
    <phoneticPr fontId="5"/>
  </si>
  <si>
    <t>同左
10ａ
当たり
(kg)</t>
    <phoneticPr fontId="5"/>
  </si>
  <si>
    <t>耕　種</t>
    <rPh sb="0" eb="1">
      <t>コウ</t>
    </rPh>
    <rPh sb="2" eb="3">
      <t>タネ</t>
    </rPh>
    <phoneticPr fontId="4"/>
  </si>
  <si>
    <t>畜　産</t>
    <rPh sb="0" eb="1">
      <t>チク</t>
    </rPh>
    <rPh sb="2" eb="3">
      <t>サン</t>
    </rPh>
    <phoneticPr fontId="4"/>
  </si>
  <si>
    <t>い わ き</t>
    <phoneticPr fontId="3"/>
  </si>
  <si>
    <t>県　　計</t>
    <rPh sb="0" eb="1">
      <t>ケン</t>
    </rPh>
    <rPh sb="3" eb="4">
      <t>ケイ</t>
    </rPh>
    <phoneticPr fontId="3"/>
  </si>
  <si>
    <t>会　　津</t>
    <rPh sb="0" eb="1">
      <t>カイ</t>
    </rPh>
    <rPh sb="3" eb="4">
      <t>ツ</t>
    </rPh>
    <phoneticPr fontId="3"/>
  </si>
  <si>
    <t>県　　北</t>
    <rPh sb="0" eb="1">
      <t>ケン</t>
    </rPh>
    <rPh sb="3" eb="4">
      <t>ホク</t>
    </rPh>
    <phoneticPr fontId="3"/>
  </si>
  <si>
    <t>県　　中</t>
    <rPh sb="0" eb="1">
      <t>ケン</t>
    </rPh>
    <rPh sb="3" eb="4">
      <t>チュウ</t>
    </rPh>
    <phoneticPr fontId="3"/>
  </si>
  <si>
    <t>県　　南</t>
    <rPh sb="0" eb="1">
      <t>ケン</t>
    </rPh>
    <rPh sb="3" eb="4">
      <t>ミナミ</t>
    </rPh>
    <phoneticPr fontId="3"/>
  </si>
  <si>
    <t>相　　双</t>
    <rPh sb="0" eb="1">
      <t>ソウ</t>
    </rPh>
    <rPh sb="3" eb="4">
      <t>ソウ</t>
    </rPh>
    <phoneticPr fontId="3"/>
  </si>
  <si>
    <t>県　　北</t>
    <rPh sb="0" eb="1">
      <t>ケン</t>
    </rPh>
    <rPh sb="3" eb="4">
      <t>キタ</t>
    </rPh>
    <phoneticPr fontId="3"/>
  </si>
  <si>
    <t>伊　　達</t>
    <rPh sb="0" eb="1">
      <t>イ</t>
    </rPh>
    <rPh sb="3" eb="4">
      <t>タチ</t>
    </rPh>
    <phoneticPr fontId="3"/>
  </si>
  <si>
    <t>安　　達</t>
    <rPh sb="0" eb="1">
      <t>アン</t>
    </rPh>
    <rPh sb="3" eb="4">
      <t>タチ</t>
    </rPh>
    <phoneticPr fontId="3"/>
  </si>
  <si>
    <t>田　　村</t>
    <rPh sb="0" eb="1">
      <t>タ</t>
    </rPh>
    <rPh sb="3" eb="4">
      <t>ムラ</t>
    </rPh>
    <phoneticPr fontId="3"/>
  </si>
  <si>
    <t>双　　葉</t>
    <rPh sb="0" eb="1">
      <t>ソウ</t>
    </rPh>
    <rPh sb="3" eb="4">
      <t>ハ</t>
    </rPh>
    <phoneticPr fontId="3"/>
  </si>
  <si>
    <t>農業振興普及部・農業普及所</t>
    <rPh sb="0" eb="2">
      <t>ノウギョウ</t>
    </rPh>
    <rPh sb="2" eb="4">
      <t>シンコウ</t>
    </rPh>
    <rPh sb="4" eb="6">
      <t>フキュウ</t>
    </rPh>
    <rPh sb="6" eb="7">
      <t>ブ</t>
    </rPh>
    <rPh sb="8" eb="10">
      <t>ノウギョウ</t>
    </rPh>
    <rPh sb="10" eb="12">
      <t>フキュウ</t>
    </rPh>
    <rPh sb="12" eb="13">
      <t>ショ</t>
    </rPh>
    <phoneticPr fontId="3"/>
  </si>
  <si>
    <t>マルチ</t>
    <phoneticPr fontId="4"/>
  </si>
  <si>
    <t>(t)</t>
    <phoneticPr fontId="3"/>
  </si>
  <si>
    <t>(%)</t>
    <phoneticPr fontId="3"/>
  </si>
  <si>
    <t>籾がらの利用（うち共同乾燥調製（貯蔵）施設分）</t>
    <rPh sb="0" eb="1">
      <t>モミ</t>
    </rPh>
    <rPh sb="4" eb="6">
      <t>リヨウ</t>
    </rPh>
    <rPh sb="9" eb="11">
      <t>キョウドウ</t>
    </rPh>
    <rPh sb="11" eb="13">
      <t>カンソウ</t>
    </rPh>
    <rPh sb="13" eb="15">
      <t>チョウセイ</t>
    </rPh>
    <rPh sb="16" eb="18">
      <t>チョゾウ</t>
    </rPh>
    <rPh sb="19" eb="21">
      <t>シセツ</t>
    </rPh>
    <rPh sb="21" eb="22">
      <t>ブン</t>
    </rPh>
    <phoneticPr fontId="3"/>
  </si>
  <si>
    <t>利 用 量 の 内 訳（％）</t>
    <rPh sb="0" eb="1">
      <t>リ</t>
    </rPh>
    <rPh sb="2" eb="3">
      <t>ヨウ</t>
    </rPh>
    <rPh sb="4" eb="5">
      <t>リョウ</t>
    </rPh>
    <rPh sb="8" eb="9">
      <t>ウチ</t>
    </rPh>
    <rPh sb="10" eb="11">
      <t>ヤク</t>
    </rPh>
    <phoneticPr fontId="3"/>
  </si>
  <si>
    <t>いわき</t>
    <phoneticPr fontId="4"/>
  </si>
  <si>
    <t>い わ き 市</t>
    <phoneticPr fontId="20"/>
  </si>
  <si>
    <t>（１）田植機及び収穫機</t>
    <phoneticPr fontId="5"/>
  </si>
  <si>
    <t>苗別機械移植面積(ha)</t>
    <rPh sb="0" eb="1">
      <t>ナエ</t>
    </rPh>
    <rPh sb="1" eb="2">
      <t>ベツ</t>
    </rPh>
    <rPh sb="2" eb="4">
      <t>キカイ</t>
    </rPh>
    <rPh sb="4" eb="6">
      <t>イショク</t>
    </rPh>
    <rPh sb="6" eb="8">
      <t>メンセキ</t>
    </rPh>
    <phoneticPr fontId="5"/>
  </si>
  <si>
    <t>乳苗</t>
    <phoneticPr fontId="5"/>
  </si>
  <si>
    <t>成苗</t>
    <phoneticPr fontId="5"/>
  </si>
  <si>
    <t>中苗</t>
    <phoneticPr fontId="5"/>
  </si>
  <si>
    <t>（２）　共同育苗施設</t>
    <phoneticPr fontId="3"/>
  </si>
  <si>
    <t>会津若松市</t>
    <phoneticPr fontId="20"/>
  </si>
  <si>
    <t>喜多方</t>
    <rPh sb="0" eb="3">
      <t>キタカタ</t>
    </rPh>
    <phoneticPr fontId="3"/>
  </si>
  <si>
    <t>南会津</t>
    <rPh sb="0" eb="1">
      <t>ミナミ</t>
    </rPh>
    <rPh sb="1" eb="3">
      <t>アイヅ</t>
    </rPh>
    <phoneticPr fontId="3"/>
  </si>
  <si>
    <t>伊　達</t>
    <rPh sb="0" eb="1">
      <t>イ</t>
    </rPh>
    <rPh sb="2" eb="3">
      <t>タチ</t>
    </rPh>
    <phoneticPr fontId="3"/>
  </si>
  <si>
    <t>安　達</t>
    <rPh sb="0" eb="1">
      <t>アン</t>
    </rPh>
    <rPh sb="2" eb="3">
      <t>タチ</t>
    </rPh>
    <phoneticPr fontId="3"/>
  </si>
  <si>
    <t>県　南</t>
    <rPh sb="0" eb="1">
      <t>ケン</t>
    </rPh>
    <rPh sb="2" eb="3">
      <t>ミナミ</t>
    </rPh>
    <phoneticPr fontId="3"/>
  </si>
  <si>
    <t>会　津</t>
    <rPh sb="0" eb="1">
      <t>カイ</t>
    </rPh>
    <rPh sb="2" eb="3">
      <t>ツ</t>
    </rPh>
    <phoneticPr fontId="3"/>
  </si>
  <si>
    <t>相　双</t>
    <rPh sb="0" eb="1">
      <t>ソウ</t>
    </rPh>
    <rPh sb="2" eb="3">
      <t>ソウ</t>
    </rPh>
    <phoneticPr fontId="3"/>
  </si>
  <si>
    <t>50～</t>
    <phoneticPr fontId="3"/>
  </si>
  <si>
    <t>100ha</t>
    <phoneticPr fontId="3"/>
  </si>
  <si>
    <t>共同乾燥</t>
    <phoneticPr fontId="5"/>
  </si>
  <si>
    <t>（３）共同乾燥調製（貯蔵）施設</t>
    <rPh sb="3" eb="5">
      <t>キョウドウ</t>
    </rPh>
    <rPh sb="5" eb="7">
      <t>カンソウ</t>
    </rPh>
    <rPh sb="7" eb="9">
      <t>チョウセイ</t>
    </rPh>
    <rPh sb="10" eb="12">
      <t>チョゾウ</t>
    </rPh>
    <rPh sb="13" eb="15">
      <t>シセツ</t>
    </rPh>
    <phoneticPr fontId="5"/>
  </si>
  <si>
    <t>二本松市</t>
    <phoneticPr fontId="20"/>
  </si>
  <si>
    <t>南会津町</t>
    <rPh sb="0" eb="1">
      <t>ミナミ</t>
    </rPh>
    <rPh sb="1" eb="2">
      <t>カイ</t>
    </rPh>
    <rPh sb="2" eb="3">
      <t>ツ</t>
    </rPh>
    <rPh sb="3" eb="4">
      <t>マチ</t>
    </rPh>
    <phoneticPr fontId="20"/>
  </si>
  <si>
    <t>南相馬市</t>
    <rPh sb="0" eb="1">
      <t>ミナミ</t>
    </rPh>
    <rPh sb="1" eb="2">
      <t>ソウ</t>
    </rPh>
    <rPh sb="2" eb="3">
      <t>ウマ</t>
    </rPh>
    <rPh sb="3" eb="4">
      <t>シ</t>
    </rPh>
    <phoneticPr fontId="20"/>
  </si>
  <si>
    <t>能力別箇所数及び処理面積</t>
    <rPh sb="0" eb="3">
      <t>ノウリョクベツ</t>
    </rPh>
    <rPh sb="3" eb="5">
      <t>カショ</t>
    </rPh>
    <rPh sb="5" eb="6">
      <t>スウ</t>
    </rPh>
    <rPh sb="6" eb="7">
      <t>オヨ</t>
    </rPh>
    <rPh sb="8" eb="10">
      <t>ショリ</t>
    </rPh>
    <rPh sb="10" eb="12">
      <t>メンセキ</t>
    </rPh>
    <phoneticPr fontId="5"/>
  </si>
  <si>
    <t>須賀川市</t>
    <phoneticPr fontId="3"/>
  </si>
  <si>
    <t>ヘリ</t>
    <phoneticPr fontId="5"/>
  </si>
  <si>
    <t>県　北</t>
    <rPh sb="0" eb="1">
      <t>ケン</t>
    </rPh>
    <rPh sb="2" eb="3">
      <t>キタ</t>
    </rPh>
    <phoneticPr fontId="3"/>
  </si>
  <si>
    <t>田　村</t>
    <rPh sb="0" eb="1">
      <t>タ</t>
    </rPh>
    <rPh sb="2" eb="3">
      <t>ムラ</t>
    </rPh>
    <phoneticPr fontId="3"/>
  </si>
  <si>
    <t>須　賀　川</t>
    <rPh sb="0" eb="1">
      <t>ス</t>
    </rPh>
    <rPh sb="2" eb="3">
      <t>ガ</t>
    </rPh>
    <rPh sb="4" eb="5">
      <t>カワ</t>
    </rPh>
    <phoneticPr fontId="3"/>
  </si>
  <si>
    <t>会　津　坂　下</t>
    <rPh sb="0" eb="1">
      <t>カイ</t>
    </rPh>
    <rPh sb="2" eb="3">
      <t>ツ</t>
    </rPh>
    <rPh sb="4" eb="5">
      <t>バン</t>
    </rPh>
    <rPh sb="6" eb="7">
      <t>ゲ</t>
    </rPh>
    <phoneticPr fontId="3"/>
  </si>
  <si>
    <t>双　葉</t>
    <rPh sb="0" eb="1">
      <t>ソウ</t>
    </rPh>
    <rPh sb="2" eb="3">
      <t>ハ</t>
    </rPh>
    <phoneticPr fontId="3"/>
  </si>
  <si>
    <t>喜多方</t>
    <rPh sb="0" eb="1">
      <t>ヨシ</t>
    </rPh>
    <rPh sb="1" eb="2">
      <t>タ</t>
    </rPh>
    <rPh sb="2" eb="3">
      <t>カタ</t>
    </rPh>
    <phoneticPr fontId="3"/>
  </si>
  <si>
    <t>南会津</t>
    <rPh sb="0" eb="1">
      <t>ミナミ</t>
    </rPh>
    <rPh sb="1" eb="2">
      <t>カイ</t>
    </rPh>
    <rPh sb="2" eb="3">
      <t>ツ</t>
    </rPh>
    <phoneticPr fontId="3"/>
  </si>
  <si>
    <t>い わ き 市</t>
    <rPh sb="6" eb="7">
      <t>シ</t>
    </rPh>
    <phoneticPr fontId="3"/>
  </si>
  <si>
    <t>夢の香</t>
    <rPh sb="0" eb="1">
      <t>ユメ</t>
    </rPh>
    <rPh sb="2" eb="3">
      <t>カオ</t>
    </rPh>
    <phoneticPr fontId="3"/>
  </si>
  <si>
    <t>五百万石</t>
    <rPh sb="0" eb="2">
      <t>ゴヒャク</t>
    </rPh>
    <rPh sb="2" eb="4">
      <t>マンゴク</t>
    </rPh>
    <phoneticPr fontId="3"/>
  </si>
  <si>
    <t>華吹雪</t>
    <rPh sb="0" eb="1">
      <t>ハナ</t>
    </rPh>
    <rPh sb="1" eb="3">
      <t>フブキ</t>
    </rPh>
    <phoneticPr fontId="3"/>
  </si>
  <si>
    <t>県中</t>
    <rPh sb="0" eb="1">
      <t>ケン</t>
    </rPh>
    <rPh sb="1" eb="2">
      <t>チュウ</t>
    </rPh>
    <phoneticPr fontId="3"/>
  </si>
  <si>
    <t>郡 山 市</t>
    <rPh sb="0" eb="1">
      <t>グン</t>
    </rPh>
    <rPh sb="2" eb="3">
      <t>ヤマ</t>
    </rPh>
    <rPh sb="4" eb="5">
      <t>シ</t>
    </rPh>
    <phoneticPr fontId="3"/>
  </si>
  <si>
    <t>合　計</t>
    <rPh sb="0" eb="1">
      <t>ゴウ</t>
    </rPh>
    <rPh sb="2" eb="3">
      <t>ケイ</t>
    </rPh>
    <phoneticPr fontId="3"/>
  </si>
  <si>
    <t>＊醸造用玄米については、１等数量、１等比率に「特上」、「特等」を含む。</t>
    <rPh sb="1" eb="4">
      <t>ジョウゾウヨウ</t>
    </rPh>
    <rPh sb="4" eb="6">
      <t>ゲンマイ</t>
    </rPh>
    <rPh sb="13" eb="14">
      <t>トウ</t>
    </rPh>
    <rPh sb="14" eb="16">
      <t>スウリョウ</t>
    </rPh>
    <rPh sb="18" eb="19">
      <t>トウ</t>
    </rPh>
    <rPh sb="19" eb="21">
      <t>ヒリツ</t>
    </rPh>
    <rPh sb="23" eb="25">
      <t>トクジョウ</t>
    </rPh>
    <rPh sb="28" eb="29">
      <t>トク</t>
    </rPh>
    <rPh sb="29" eb="30">
      <t>トウ</t>
    </rPh>
    <rPh sb="32" eb="33">
      <t>フク</t>
    </rPh>
    <phoneticPr fontId="8"/>
  </si>
  <si>
    <t>等級比率（%）</t>
    <rPh sb="0" eb="2">
      <t>トウキュウ</t>
    </rPh>
    <rPh sb="2" eb="4">
      <t>ヒリツ</t>
    </rPh>
    <phoneticPr fontId="8"/>
  </si>
  <si>
    <t>含　鉄　資　材</t>
    <phoneticPr fontId="5"/>
  </si>
  <si>
    <t>秋　耕</t>
    <phoneticPr fontId="5"/>
  </si>
  <si>
    <t>稲　わ　ら　の　利　用</t>
    <rPh sb="0" eb="1">
      <t>イネ</t>
    </rPh>
    <rPh sb="8" eb="9">
      <t>リ</t>
    </rPh>
    <rPh sb="10" eb="11">
      <t>ヨウ</t>
    </rPh>
    <phoneticPr fontId="4"/>
  </si>
  <si>
    <t>籾　が　ら　の　利　用</t>
    <rPh sb="0" eb="1">
      <t>モミ</t>
    </rPh>
    <rPh sb="8" eb="9">
      <t>リ</t>
    </rPh>
    <rPh sb="10" eb="11">
      <t>ヨウ</t>
    </rPh>
    <phoneticPr fontId="3"/>
  </si>
  <si>
    <t>20ha～
30ha</t>
    <phoneticPr fontId="8"/>
  </si>
  <si>
    <t>（２）銘柄別検査数量</t>
    <rPh sb="3" eb="5">
      <t>メイガラ</t>
    </rPh>
    <rPh sb="5" eb="6">
      <t>ベツ</t>
    </rPh>
    <rPh sb="6" eb="8">
      <t>ケンサ</t>
    </rPh>
    <rPh sb="8" eb="10">
      <t>スウリョウ</t>
    </rPh>
    <phoneticPr fontId="8"/>
  </si>
  <si>
    <t>（１）種類別検査数量</t>
    <rPh sb="3" eb="5">
      <t>シュルイ</t>
    </rPh>
    <rPh sb="5" eb="6">
      <t>ベツ</t>
    </rPh>
    <rPh sb="6" eb="8">
      <t>ケンサ</t>
    </rPh>
    <rPh sb="8" eb="10">
      <t>スウリョウ</t>
    </rPh>
    <phoneticPr fontId="8"/>
  </si>
  <si>
    <t>　　ア　水稲うるち玄米</t>
    <rPh sb="4" eb="6">
      <t>スイトウ</t>
    </rPh>
    <rPh sb="9" eb="11">
      <t>ゲンマイ</t>
    </rPh>
    <phoneticPr fontId="8"/>
  </si>
  <si>
    <t>　　イ　水稲もち玄米</t>
    <rPh sb="4" eb="6">
      <t>スイトウ</t>
    </rPh>
    <rPh sb="8" eb="10">
      <t>ゲンマイ</t>
    </rPh>
    <phoneticPr fontId="8"/>
  </si>
  <si>
    <t>　　ウ　醸造用玄米</t>
    <rPh sb="4" eb="7">
      <t>ジョウゾウヨウ</t>
    </rPh>
    <rPh sb="7" eb="9">
      <t>ゲンマイ</t>
    </rPh>
    <phoneticPr fontId="8"/>
  </si>
  <si>
    <t>総　　計</t>
    <rPh sb="0" eb="1">
      <t>ソウ</t>
    </rPh>
    <rPh sb="3" eb="4">
      <t>ケイ</t>
    </rPh>
    <phoneticPr fontId="8"/>
  </si>
  <si>
    <t>（単位：kg）</t>
    <rPh sb="1" eb="3">
      <t>タンイ</t>
    </rPh>
    <phoneticPr fontId="3"/>
  </si>
  <si>
    <t>水稲
作付
面積
(ha)</t>
    <rPh sb="3" eb="5">
      <t>サクツケ</t>
    </rPh>
    <rPh sb="6" eb="8">
      <t>メンセキ</t>
    </rPh>
    <phoneticPr fontId="4"/>
  </si>
  <si>
    <t>１０ａ
当たり
収量
(kg)</t>
    <rPh sb="4" eb="5">
      <t>ア</t>
    </rPh>
    <rPh sb="8" eb="10">
      <t>シュウリョウ</t>
    </rPh>
    <phoneticPr fontId="4"/>
  </si>
  <si>
    <t>玄　米
収穫量
(t)</t>
    <rPh sb="4" eb="6">
      <t>シュウカク</t>
    </rPh>
    <rPh sb="6" eb="7">
      <t>リョウ</t>
    </rPh>
    <phoneticPr fontId="4"/>
  </si>
  <si>
    <t>焼却</t>
    <rPh sb="0" eb="2">
      <t>ショウキャク</t>
    </rPh>
    <phoneticPr fontId="4"/>
  </si>
  <si>
    <t>焼却</t>
    <rPh sb="0" eb="2">
      <t>ショウキャク</t>
    </rPh>
    <phoneticPr fontId="3"/>
  </si>
  <si>
    <t>(t)</t>
    <phoneticPr fontId="3"/>
  </si>
  <si>
    <t>川 俣 町</t>
    <phoneticPr fontId="20"/>
  </si>
  <si>
    <t>県　北</t>
    <rPh sb="0" eb="1">
      <t>ケン</t>
    </rPh>
    <rPh sb="2" eb="3">
      <t>ホク</t>
    </rPh>
    <phoneticPr fontId="3"/>
  </si>
  <si>
    <t>県　中</t>
    <rPh sb="0" eb="1">
      <t>ケン</t>
    </rPh>
    <rPh sb="2" eb="3">
      <t>チュウ</t>
    </rPh>
    <phoneticPr fontId="3"/>
  </si>
  <si>
    <t>いわき</t>
    <phoneticPr fontId="3"/>
  </si>
  <si>
    <t>須賀川</t>
    <rPh sb="0" eb="3">
      <t>スカガワ</t>
    </rPh>
    <phoneticPr fontId="3"/>
  </si>
  <si>
    <t>喜多方</t>
    <rPh sb="0" eb="1">
      <t>キ</t>
    </rPh>
    <rPh sb="1" eb="2">
      <t>タ</t>
    </rPh>
    <rPh sb="2" eb="3">
      <t>カタ</t>
    </rPh>
    <phoneticPr fontId="3"/>
  </si>
  <si>
    <t>バラ出荷</t>
    <phoneticPr fontId="5"/>
  </si>
  <si>
    <t>20ha未満</t>
    <phoneticPr fontId="5"/>
  </si>
  <si>
    <t>20～50ha</t>
    <phoneticPr fontId="5"/>
  </si>
  <si>
    <t>50～100ha</t>
    <phoneticPr fontId="5"/>
  </si>
  <si>
    <t>100～200ha</t>
    <phoneticPr fontId="5"/>
  </si>
  <si>
    <t>200ha以上</t>
    <phoneticPr fontId="5"/>
  </si>
  <si>
    <t>総箇</t>
    <phoneticPr fontId="5"/>
  </si>
  <si>
    <t>処理</t>
    <phoneticPr fontId="5"/>
  </si>
  <si>
    <t>出荷</t>
    <phoneticPr fontId="5"/>
  </si>
  <si>
    <t>ＲＣ</t>
    <phoneticPr fontId="5"/>
  </si>
  <si>
    <t>ＤＳ</t>
    <phoneticPr fontId="5"/>
  </si>
  <si>
    <t>ＣＥ</t>
    <phoneticPr fontId="5"/>
  </si>
  <si>
    <t>箇所</t>
    <phoneticPr fontId="5"/>
  </si>
  <si>
    <t>数量</t>
    <phoneticPr fontId="5"/>
  </si>
  <si>
    <t>所数</t>
    <phoneticPr fontId="5"/>
  </si>
  <si>
    <t>面積</t>
    <phoneticPr fontId="5"/>
  </si>
  <si>
    <t>会津坂下</t>
    <rPh sb="0" eb="2">
      <t>アイヅ</t>
    </rPh>
    <rPh sb="2" eb="4">
      <t>サカシタ</t>
    </rPh>
    <phoneticPr fontId="3"/>
  </si>
  <si>
    <t>地 域 区 分</t>
    <rPh sb="0" eb="1">
      <t>チ</t>
    </rPh>
    <rPh sb="2" eb="3">
      <t>イキ</t>
    </rPh>
    <rPh sb="4" eb="5">
      <t>ク</t>
    </rPh>
    <rPh sb="6" eb="7">
      <t>ブン</t>
    </rPh>
    <phoneticPr fontId="8"/>
  </si>
  <si>
    <t>事業実施主体名</t>
  </si>
  <si>
    <t>受　益</t>
    <phoneticPr fontId="8"/>
  </si>
  <si>
    <t>事業費
（千円）</t>
    <rPh sb="5" eb="6">
      <t>セン</t>
    </rPh>
    <rPh sb="6" eb="7">
      <t>エン</t>
    </rPh>
    <phoneticPr fontId="8"/>
  </si>
  <si>
    <t>負　担　区　分　（千円）</t>
    <rPh sb="9" eb="10">
      <t>セン</t>
    </rPh>
    <rPh sb="10" eb="11">
      <t>エン</t>
    </rPh>
    <phoneticPr fontId="8"/>
  </si>
  <si>
    <t>補助率</t>
    <phoneticPr fontId="8"/>
  </si>
  <si>
    <t>戸数
(戸)</t>
    <rPh sb="0" eb="2">
      <t>コスウ</t>
    </rPh>
    <rPh sb="4" eb="5">
      <t>コ</t>
    </rPh>
    <phoneticPr fontId="8"/>
  </si>
  <si>
    <t>面積
(ha)</t>
    <rPh sb="0" eb="2">
      <t>メンセキ</t>
    </rPh>
    <phoneticPr fontId="8"/>
  </si>
  <si>
    <t>県補助金</t>
    <rPh sb="0" eb="1">
      <t>ケン</t>
    </rPh>
    <rPh sb="1" eb="4">
      <t>ホジョキン</t>
    </rPh>
    <phoneticPr fontId="8"/>
  </si>
  <si>
    <t>市 町 村</t>
    <rPh sb="0" eb="1">
      <t>シ</t>
    </rPh>
    <rPh sb="2" eb="3">
      <t>マチ</t>
    </rPh>
    <rPh sb="4" eb="5">
      <t>ムラ</t>
    </rPh>
    <phoneticPr fontId="8"/>
  </si>
  <si>
    <t>資　　金</t>
    <rPh sb="0" eb="1">
      <t>シ</t>
    </rPh>
    <rPh sb="3" eb="4">
      <t>キン</t>
    </rPh>
    <phoneticPr fontId="8"/>
  </si>
  <si>
    <t>そ の 他</t>
    <rPh sb="4" eb="5">
      <t>タ</t>
    </rPh>
    <phoneticPr fontId="8"/>
  </si>
  <si>
    <t>県　　　　　計</t>
    <rPh sb="0" eb="1">
      <t>ケン</t>
    </rPh>
    <rPh sb="6" eb="7">
      <t>ケイ</t>
    </rPh>
    <phoneticPr fontId="8"/>
  </si>
  <si>
    <t>天のつぶ</t>
    <rPh sb="0" eb="1">
      <t>テン</t>
    </rPh>
    <phoneticPr fontId="8"/>
  </si>
  <si>
    <t>天のつぶ</t>
    <rPh sb="0" eb="1">
      <t>テン</t>
    </rPh>
    <phoneticPr fontId="3"/>
  </si>
  <si>
    <t>福 島 市</t>
    <phoneticPr fontId="20"/>
  </si>
  <si>
    <t>事　業　内　容</t>
    <rPh sb="4" eb="5">
      <t>ナイ</t>
    </rPh>
    <rPh sb="6" eb="7">
      <t>カタチ</t>
    </rPh>
    <phoneticPr fontId="8"/>
  </si>
  <si>
    <t>小　　　　　計</t>
    <rPh sb="0" eb="1">
      <t>ショウ</t>
    </rPh>
    <rPh sb="6" eb="7">
      <t>ケイ</t>
    </rPh>
    <phoneticPr fontId="8"/>
  </si>
  <si>
    <t>五百川</t>
    <rPh sb="0" eb="3">
      <t>ゴヒャクガワ</t>
    </rPh>
    <phoneticPr fontId="8"/>
  </si>
  <si>
    <t>つくばＳＤ1号</t>
    <rPh sb="6" eb="7">
      <t>ゴウ</t>
    </rPh>
    <phoneticPr fontId="8"/>
  </si>
  <si>
    <t>みどり豊</t>
    <rPh sb="3" eb="4">
      <t>ユタ</t>
    </rPh>
    <phoneticPr fontId="8"/>
  </si>
  <si>
    <t>小野町</t>
    <rPh sb="0" eb="3">
      <t>オノマチ</t>
    </rPh>
    <phoneticPr fontId="3"/>
  </si>
  <si>
    <t>小　計</t>
    <phoneticPr fontId="4"/>
  </si>
  <si>
    <t>いわき</t>
    <phoneticPr fontId="3"/>
  </si>
  <si>
    <t>いわき</t>
    <phoneticPr fontId="3"/>
  </si>
  <si>
    <t>品  種</t>
    <phoneticPr fontId="8"/>
  </si>
  <si>
    <t>産  地</t>
    <phoneticPr fontId="8"/>
  </si>
  <si>
    <t>総　計
（t）</t>
    <phoneticPr fontId="8"/>
  </si>
  <si>
    <t>あきたこまち</t>
    <phoneticPr fontId="8"/>
  </si>
  <si>
    <t>あきだわら</t>
    <phoneticPr fontId="8"/>
  </si>
  <si>
    <t>ＬＧＣソフト</t>
    <phoneticPr fontId="8"/>
  </si>
  <si>
    <t>おきにいり</t>
    <phoneticPr fontId="8"/>
  </si>
  <si>
    <t>コシヒカリ</t>
    <phoneticPr fontId="8"/>
  </si>
  <si>
    <t>ササニシキ</t>
    <phoneticPr fontId="8"/>
  </si>
  <si>
    <t>たかねみのり</t>
    <phoneticPr fontId="8"/>
  </si>
  <si>
    <t>チヨニシキ</t>
    <phoneticPr fontId="8"/>
  </si>
  <si>
    <t>はえぬき</t>
    <phoneticPr fontId="8"/>
  </si>
  <si>
    <t>ふくみらい</t>
    <phoneticPr fontId="8"/>
  </si>
  <si>
    <t>まいひめ</t>
    <phoneticPr fontId="8"/>
  </si>
  <si>
    <t>ミルキープリンセス</t>
    <phoneticPr fontId="8"/>
  </si>
  <si>
    <t xml:space="preserve">総  計
（t） </t>
    <phoneticPr fontId="8"/>
  </si>
  <si>
    <t>総  計
（t）</t>
    <phoneticPr fontId="8"/>
  </si>
  <si>
    <t>小　計</t>
    <phoneticPr fontId="8"/>
  </si>
  <si>
    <t>小　計</t>
    <phoneticPr fontId="5"/>
  </si>
  <si>
    <t>小　計</t>
    <phoneticPr fontId="5"/>
  </si>
  <si>
    <t>小　計</t>
    <phoneticPr fontId="3"/>
  </si>
  <si>
    <t>3/10</t>
  </si>
  <si>
    <t>会津坂下</t>
  </si>
  <si>
    <t>広 野 町</t>
  </si>
  <si>
    <t>楢 葉 町</t>
  </si>
  <si>
    <t>富 岡 町</t>
  </si>
  <si>
    <t>川 内 村</t>
  </si>
  <si>
    <t>大 熊 町</t>
  </si>
  <si>
    <t>双 葉 町</t>
  </si>
  <si>
    <t>浪 江 町</t>
  </si>
  <si>
    <t>葛 尾 村</t>
  </si>
  <si>
    <t>ミルキークイーン</t>
    <phoneticPr fontId="8"/>
  </si>
  <si>
    <t>直播栽培用機器整備状況</t>
    <phoneticPr fontId="3"/>
  </si>
  <si>
    <t>ｺ-ﾃｨﾝｸﾞﾏｼﾝ</t>
    <phoneticPr fontId="3"/>
  </si>
  <si>
    <t>湛水直播用播種機</t>
    <rPh sb="0" eb="2">
      <t>タンスイ</t>
    </rPh>
    <rPh sb="2" eb="4">
      <t>チョクハ</t>
    </rPh>
    <rPh sb="4" eb="5">
      <t>ヨウ</t>
    </rPh>
    <rPh sb="5" eb="7">
      <t>ハシュ</t>
    </rPh>
    <rPh sb="7" eb="8">
      <t>キ</t>
    </rPh>
    <phoneticPr fontId="3"/>
  </si>
  <si>
    <t>乾田直播用播種機</t>
    <rPh sb="0" eb="2">
      <t>カンデン</t>
    </rPh>
    <rPh sb="2" eb="4">
      <t>チョクハ</t>
    </rPh>
    <rPh sb="4" eb="5">
      <t>ヨウ</t>
    </rPh>
    <rPh sb="5" eb="7">
      <t>ハシュ</t>
    </rPh>
    <rPh sb="7" eb="8">
      <t>キ</t>
    </rPh>
    <phoneticPr fontId="3"/>
  </si>
  <si>
    <t>導入</t>
    <rPh sb="0" eb="2">
      <t>ドウニュウ</t>
    </rPh>
    <phoneticPr fontId="3"/>
  </si>
  <si>
    <t>処理</t>
    <phoneticPr fontId="3"/>
  </si>
  <si>
    <t>台数</t>
    <rPh sb="0" eb="2">
      <t>ダイスウ</t>
    </rPh>
    <phoneticPr fontId="3"/>
  </si>
  <si>
    <t>　　 ＷＣＳ　</t>
    <phoneticPr fontId="3"/>
  </si>
  <si>
    <t>直播栽培実施状況</t>
    <rPh sb="4" eb="6">
      <t>ジッシ</t>
    </rPh>
    <rPh sb="6" eb="8">
      <t>ジョウキョウ</t>
    </rPh>
    <phoneticPr fontId="3"/>
  </si>
  <si>
    <t>無人</t>
    <phoneticPr fontId="3"/>
  </si>
  <si>
    <t>動散</t>
    <phoneticPr fontId="3"/>
  </si>
  <si>
    <t>乾田</t>
    <rPh sb="0" eb="1">
      <t>イヌイ</t>
    </rPh>
    <rPh sb="1" eb="2">
      <t>タ</t>
    </rPh>
    <phoneticPr fontId="3"/>
  </si>
  <si>
    <t>ヘリ</t>
    <phoneticPr fontId="3"/>
  </si>
  <si>
    <t>播種</t>
    <phoneticPr fontId="3"/>
  </si>
  <si>
    <t>直播</t>
    <phoneticPr fontId="3"/>
  </si>
  <si>
    <t>※　試験研究機関及び教育機関における実施面積は含まない。</t>
  </si>
  <si>
    <t>色彩選別</t>
    <rPh sb="0" eb="2">
      <t>シキサイ</t>
    </rPh>
    <rPh sb="2" eb="4">
      <t>センベツ</t>
    </rPh>
    <phoneticPr fontId="5"/>
  </si>
  <si>
    <t>機の導入</t>
    <rPh sb="0" eb="1">
      <t>キ</t>
    </rPh>
    <rPh sb="2" eb="4">
      <t>ドウニュウ</t>
    </rPh>
    <phoneticPr fontId="5"/>
  </si>
  <si>
    <t>台数</t>
    <rPh sb="0" eb="2">
      <t>ダイスウ</t>
    </rPh>
    <phoneticPr fontId="5"/>
  </si>
  <si>
    <t>元気な産地づくり支援事業（土地利用型作物支援事業(水稲)）</t>
    <rPh sb="0" eb="2">
      <t>ゲンキ</t>
    </rPh>
    <rPh sb="3" eb="5">
      <t>サンチ</t>
    </rPh>
    <rPh sb="8" eb="10">
      <t>シエン</t>
    </rPh>
    <rPh sb="10" eb="12">
      <t>ジギョウ</t>
    </rPh>
    <rPh sb="13" eb="17">
      <t>トチリヨウ</t>
    </rPh>
    <rPh sb="17" eb="18">
      <t>ガタ</t>
    </rPh>
    <rPh sb="18" eb="20">
      <t>サクモツ</t>
    </rPh>
    <rPh sb="20" eb="22">
      <t>シエン</t>
    </rPh>
    <rPh sb="22" eb="24">
      <t>ジギョウ</t>
    </rPh>
    <rPh sb="25" eb="27">
      <t>スイトウ</t>
    </rPh>
    <phoneticPr fontId="8"/>
  </si>
  <si>
    <t>京の華１号</t>
    <rPh sb="0" eb="1">
      <t>キョウ</t>
    </rPh>
    <rPh sb="2" eb="3">
      <t>ハナ</t>
    </rPh>
    <rPh sb="4" eb="5">
      <t>ゴウ</t>
    </rPh>
    <phoneticPr fontId="8"/>
  </si>
  <si>
    <t>笑みの絆</t>
    <rPh sb="0" eb="1">
      <t>エ</t>
    </rPh>
    <rPh sb="3" eb="4">
      <t>キズナ</t>
    </rPh>
    <phoneticPr fontId="8"/>
  </si>
  <si>
    <t>大粒ダイヤ</t>
    <rPh sb="0" eb="2">
      <t>オオツブ</t>
    </rPh>
    <phoneticPr fontId="8"/>
  </si>
  <si>
    <t>さいこううち</t>
    <phoneticPr fontId="8"/>
  </si>
  <si>
    <t>里山のつぶ</t>
    <rPh sb="0" eb="2">
      <t>サトヤマ</t>
    </rPh>
    <phoneticPr fontId="8"/>
  </si>
  <si>
    <t>ほむすめ舞</t>
    <rPh sb="4" eb="5">
      <t>マイ</t>
    </rPh>
    <phoneticPr fontId="8"/>
  </si>
  <si>
    <t>みつひかり</t>
    <phoneticPr fontId="8"/>
  </si>
  <si>
    <t>ゆめさやか</t>
    <phoneticPr fontId="8"/>
  </si>
  <si>
    <t>30ha～
50ha</t>
    <phoneticPr fontId="8"/>
  </si>
  <si>
    <t>50ha以上</t>
    <rPh sb="4" eb="6">
      <t>イジョウ</t>
    </rPh>
    <phoneticPr fontId="8"/>
  </si>
  <si>
    <t>20ha以上
経営体数
合計</t>
    <rPh sb="4" eb="6">
      <t>イジョウ</t>
    </rPh>
    <rPh sb="7" eb="9">
      <t>ケイエイ</t>
    </rPh>
    <rPh sb="9" eb="10">
      <t>タイ</t>
    </rPh>
    <rPh sb="10" eb="11">
      <t>スウ</t>
    </rPh>
    <rPh sb="12" eb="14">
      <t>ゴウケイ</t>
    </rPh>
    <phoneticPr fontId="8"/>
  </si>
  <si>
    <t>※　認定農業者数、農地所有適格法人数は重複カウントを含む。</t>
    <rPh sb="10" eb="11">
      <t>チ</t>
    </rPh>
    <rPh sb="11" eb="13">
      <t>ショユウ</t>
    </rPh>
    <rPh sb="13" eb="15">
      <t>テキカク</t>
    </rPh>
    <phoneticPr fontId="8"/>
  </si>
  <si>
    <t>　　（例：認定農業者である農地所有適格法人）</t>
    <rPh sb="14" eb="15">
      <t>チ</t>
    </rPh>
    <rPh sb="15" eb="17">
      <t>ショユウ</t>
    </rPh>
    <rPh sb="17" eb="19">
      <t>テキカク</t>
    </rPh>
    <phoneticPr fontId="8"/>
  </si>
  <si>
    <r>
      <t xml:space="preserve">     ※</t>
    </r>
    <r>
      <rPr>
        <sz val="10"/>
        <color indexed="8"/>
        <rFont val="ＭＳ 明朝"/>
        <family val="1"/>
        <charset val="128"/>
      </rPr>
      <t xml:space="preserve">
うち
農地所有適格
法人</t>
    </r>
    <rPh sb="10" eb="12">
      <t>ノウチ</t>
    </rPh>
    <rPh sb="12" eb="14">
      <t>ショユウ</t>
    </rPh>
    <rPh sb="14" eb="16">
      <t>テキカク</t>
    </rPh>
    <rPh sb="17" eb="19">
      <t>ホウジン</t>
    </rPh>
    <phoneticPr fontId="8"/>
  </si>
  <si>
    <t>１　水稲生産状況と標高別作付面積（平成３０年産）</t>
    <rPh sb="2" eb="4">
      <t>スイトウ</t>
    </rPh>
    <rPh sb="4" eb="6">
      <t>セイサン</t>
    </rPh>
    <rPh sb="6" eb="8">
      <t>ジョウキョウ</t>
    </rPh>
    <rPh sb="9" eb="11">
      <t>ヒョウコウ</t>
    </rPh>
    <rPh sb="11" eb="12">
      <t>ベツ</t>
    </rPh>
    <rPh sb="12" eb="14">
      <t>サクツ</t>
    </rPh>
    <rPh sb="14" eb="16">
      <t>メンセキ</t>
    </rPh>
    <rPh sb="17" eb="19">
      <t>ヘイセイ</t>
    </rPh>
    <rPh sb="21" eb="22">
      <t>ネン</t>
    </rPh>
    <rPh sb="22" eb="23">
      <t>サン</t>
    </rPh>
    <phoneticPr fontId="4"/>
  </si>
  <si>
    <t>平成３０年播種用として、福島県米改良協会から配付した種子の数量を
事業所の所在する市町村別に集計したもの。</t>
    <rPh sb="0" eb="2">
      <t>ヘイセイ</t>
    </rPh>
    <rPh sb="4" eb="5">
      <t>ネン</t>
    </rPh>
    <rPh sb="5" eb="7">
      <t>ハシュ</t>
    </rPh>
    <rPh sb="7" eb="8">
      <t>ヨウ</t>
    </rPh>
    <rPh sb="12" eb="15">
      <t>フクシマケン</t>
    </rPh>
    <rPh sb="15" eb="18">
      <t>コメカイリョウ</t>
    </rPh>
    <rPh sb="18" eb="20">
      <t>キョウカイ</t>
    </rPh>
    <rPh sb="22" eb="24">
      <t>ハイフ</t>
    </rPh>
    <rPh sb="26" eb="28">
      <t>シュシ</t>
    </rPh>
    <rPh sb="29" eb="31">
      <t>スウリョウ</t>
    </rPh>
    <rPh sb="33" eb="36">
      <t>ジギョウショ</t>
    </rPh>
    <rPh sb="37" eb="39">
      <t>ショザイ</t>
    </rPh>
    <rPh sb="41" eb="44">
      <t>シチョウソン</t>
    </rPh>
    <rPh sb="44" eb="45">
      <t>ベツ</t>
    </rPh>
    <rPh sb="46" eb="48">
      <t>シュウケイ</t>
    </rPh>
    <phoneticPr fontId="3"/>
  </si>
  <si>
    <r>
      <t>エコファーマー　</t>
    </r>
    <r>
      <rPr>
        <b/>
        <sz val="11"/>
        <rFont val="ＭＳ 明朝"/>
        <family val="1"/>
        <charset val="128"/>
      </rPr>
      <t>※３</t>
    </r>
    <r>
      <rPr>
        <sz val="11"/>
        <rFont val="ＭＳ 明朝"/>
        <family val="1"/>
        <charset val="128"/>
      </rPr>
      <t>　　
（平成31年3月末現在）</t>
    </r>
    <rPh sb="14" eb="16">
      <t>ヘイセイ</t>
    </rPh>
    <rPh sb="18" eb="19">
      <t>ネン</t>
    </rPh>
    <rPh sb="20" eb="21">
      <t>ガツ</t>
    </rPh>
    <rPh sb="21" eb="22">
      <t>マツ</t>
    </rPh>
    <rPh sb="22" eb="24">
      <t>ゲンザイ</t>
    </rPh>
    <phoneticPr fontId="8"/>
  </si>
  <si>
    <t>稲わらの利用（平成３０年）</t>
    <rPh sb="0" eb="1">
      <t>イナ</t>
    </rPh>
    <rPh sb="4" eb="6">
      <t>リヨウ</t>
    </rPh>
    <rPh sb="7" eb="9">
      <t>ヘイセイ</t>
    </rPh>
    <rPh sb="11" eb="12">
      <t>ネン</t>
    </rPh>
    <phoneticPr fontId="4"/>
  </si>
  <si>
    <t>もみがらの利用（平成３０年）</t>
    <rPh sb="5" eb="7">
      <t>リヨウ</t>
    </rPh>
    <rPh sb="8" eb="10">
      <t>ヘイセイ</t>
    </rPh>
    <rPh sb="12" eb="13">
      <t>ネン</t>
    </rPh>
    <phoneticPr fontId="3"/>
  </si>
  <si>
    <t>もみがらの利用（共同乾燥調製（貯蔵）施設分)（平成３０年)</t>
    <rPh sb="5" eb="7">
      <t>リヨウ</t>
    </rPh>
    <rPh sb="8" eb="10">
      <t>キョウドウ</t>
    </rPh>
    <rPh sb="10" eb="12">
      <t>カンソウ</t>
    </rPh>
    <rPh sb="12" eb="14">
      <t>チョウセイ</t>
    </rPh>
    <rPh sb="15" eb="17">
      <t>チョゾウ</t>
    </rPh>
    <rPh sb="18" eb="20">
      <t>シセツ</t>
    </rPh>
    <rPh sb="20" eb="21">
      <t>ブン</t>
    </rPh>
    <rPh sb="27" eb="28">
      <t>ネン</t>
    </rPh>
    <phoneticPr fontId="3"/>
  </si>
  <si>
    <t>川 俣 町</t>
    <phoneticPr fontId="20"/>
  </si>
  <si>
    <t>小　計</t>
  </si>
  <si>
    <t>※</t>
    <phoneticPr fontId="5"/>
  </si>
  <si>
    <t>里山のつぶ</t>
    <rPh sb="0" eb="2">
      <t>サトヤマ</t>
    </rPh>
    <phoneticPr fontId="3"/>
  </si>
  <si>
    <t>山木屋分営農再開</t>
    <rPh sb="0" eb="3">
      <t>ヤマキヤ</t>
    </rPh>
    <rPh sb="3" eb="4">
      <t>ブン</t>
    </rPh>
    <rPh sb="4" eb="6">
      <t>エイノウ</t>
    </rPh>
    <rPh sb="6" eb="8">
      <t>サイカイ</t>
    </rPh>
    <phoneticPr fontId="4"/>
  </si>
  <si>
    <t>桑 折 町</t>
    <phoneticPr fontId="20"/>
  </si>
  <si>
    <t>小　計</t>
    <phoneticPr fontId="3"/>
  </si>
  <si>
    <t>桑 折 町</t>
    <phoneticPr fontId="20"/>
  </si>
  <si>
    <t>国 見 町</t>
    <phoneticPr fontId="20"/>
  </si>
  <si>
    <t>小　計</t>
    <phoneticPr fontId="3"/>
  </si>
  <si>
    <t>桑 折 町</t>
    <phoneticPr fontId="20"/>
  </si>
  <si>
    <t>小　計</t>
    <phoneticPr fontId="3"/>
  </si>
  <si>
    <t>桑 折 町</t>
    <phoneticPr fontId="20"/>
  </si>
  <si>
    <t>大 玉 村</t>
    <phoneticPr fontId="20"/>
  </si>
  <si>
    <t>小　計</t>
    <phoneticPr fontId="3"/>
  </si>
  <si>
    <t>大 玉 村</t>
    <phoneticPr fontId="20"/>
  </si>
  <si>
    <t>大 玉 村</t>
    <phoneticPr fontId="20"/>
  </si>
  <si>
    <t>二本松市</t>
    <phoneticPr fontId="20"/>
  </si>
  <si>
    <t>二 本 松 市</t>
    <phoneticPr fontId="20"/>
  </si>
  <si>
    <t>小　計</t>
    <phoneticPr fontId="3"/>
  </si>
  <si>
    <t>小　計</t>
    <phoneticPr fontId="3"/>
  </si>
  <si>
    <t>須 賀 川 市</t>
    <phoneticPr fontId="3"/>
  </si>
  <si>
    <t>須 賀 川 市</t>
    <phoneticPr fontId="3"/>
  </si>
  <si>
    <t>小　計</t>
    <phoneticPr fontId="3"/>
  </si>
  <si>
    <t>小　計</t>
    <phoneticPr fontId="3"/>
  </si>
  <si>
    <t>須賀川市</t>
    <phoneticPr fontId="3"/>
  </si>
  <si>
    <t>小　計</t>
    <phoneticPr fontId="3"/>
  </si>
  <si>
    <t>小　計</t>
    <phoneticPr fontId="3"/>
  </si>
  <si>
    <t>中 島 村</t>
    <phoneticPr fontId="20"/>
  </si>
  <si>
    <t>矢 祭 町</t>
    <phoneticPr fontId="20"/>
  </si>
  <si>
    <t>塙   町</t>
    <phoneticPr fontId="20"/>
  </si>
  <si>
    <t>西 郷 村</t>
    <phoneticPr fontId="20"/>
  </si>
  <si>
    <t>中 島 村</t>
    <phoneticPr fontId="20"/>
  </si>
  <si>
    <t>塙   町</t>
    <phoneticPr fontId="20"/>
  </si>
  <si>
    <t>西 郷 村</t>
    <phoneticPr fontId="20"/>
  </si>
  <si>
    <t>矢 祭 町</t>
    <phoneticPr fontId="20"/>
  </si>
  <si>
    <t>塙   町</t>
    <phoneticPr fontId="20"/>
  </si>
  <si>
    <t>小　計</t>
    <phoneticPr fontId="3"/>
  </si>
  <si>
    <t>矢 吹 町</t>
    <phoneticPr fontId="20"/>
  </si>
  <si>
    <t>矢 祭 町</t>
    <phoneticPr fontId="20"/>
  </si>
  <si>
    <t>西 郷 村</t>
    <phoneticPr fontId="20"/>
  </si>
  <si>
    <t>矢 吹 町</t>
    <phoneticPr fontId="20"/>
  </si>
  <si>
    <t>棚 倉 町</t>
    <phoneticPr fontId="20"/>
  </si>
  <si>
    <t>矢 祭 町</t>
    <phoneticPr fontId="20"/>
  </si>
  <si>
    <t>会津若松市</t>
    <phoneticPr fontId="20"/>
  </si>
  <si>
    <t>磐 梯 町</t>
    <phoneticPr fontId="20"/>
  </si>
  <si>
    <t>猪 苗 代 町</t>
    <phoneticPr fontId="20"/>
  </si>
  <si>
    <t>小　計</t>
    <phoneticPr fontId="3"/>
  </si>
  <si>
    <t>猪苗代町</t>
    <phoneticPr fontId="20"/>
  </si>
  <si>
    <t>磐 梯 町</t>
    <phoneticPr fontId="20"/>
  </si>
  <si>
    <t>猪 苗 代 町</t>
    <phoneticPr fontId="20"/>
  </si>
  <si>
    <t>会津若松市</t>
    <phoneticPr fontId="20"/>
  </si>
  <si>
    <t>猪苗代町</t>
    <phoneticPr fontId="20"/>
  </si>
  <si>
    <t>喜 多 方 市</t>
    <phoneticPr fontId="20"/>
  </si>
  <si>
    <t>喜 多 方 市</t>
    <phoneticPr fontId="20"/>
  </si>
  <si>
    <t>西 会 津 町</t>
    <phoneticPr fontId="20"/>
  </si>
  <si>
    <t>北 塩 原 村</t>
    <phoneticPr fontId="20"/>
  </si>
  <si>
    <t>西 会 津 町</t>
    <phoneticPr fontId="20"/>
  </si>
  <si>
    <t>喜多方市</t>
    <phoneticPr fontId="20"/>
  </si>
  <si>
    <t>北塩原村</t>
    <phoneticPr fontId="20"/>
  </si>
  <si>
    <t>西会津町</t>
    <phoneticPr fontId="20"/>
  </si>
  <si>
    <t>喜多方市</t>
    <phoneticPr fontId="20"/>
  </si>
  <si>
    <t>小　計</t>
    <phoneticPr fontId="3"/>
  </si>
  <si>
    <t>会津坂下町</t>
    <phoneticPr fontId="20"/>
  </si>
  <si>
    <t>湯 川 村</t>
    <phoneticPr fontId="20"/>
  </si>
  <si>
    <t>柳 津 町</t>
    <phoneticPr fontId="20"/>
  </si>
  <si>
    <t>三 島 町</t>
    <phoneticPr fontId="20"/>
  </si>
  <si>
    <t>金 山 町</t>
    <phoneticPr fontId="20"/>
  </si>
  <si>
    <t>昭 和 村</t>
    <phoneticPr fontId="20"/>
  </si>
  <si>
    <t>小　計</t>
    <phoneticPr fontId="3"/>
  </si>
  <si>
    <t>湯 川 村</t>
    <phoneticPr fontId="20"/>
  </si>
  <si>
    <t>柳 津 町</t>
    <phoneticPr fontId="20"/>
  </si>
  <si>
    <t>三 島 町</t>
    <phoneticPr fontId="20"/>
  </si>
  <si>
    <t>金 山 町</t>
    <phoneticPr fontId="20"/>
  </si>
  <si>
    <t>昭 和 村</t>
    <phoneticPr fontId="20"/>
  </si>
  <si>
    <t>小　計</t>
    <phoneticPr fontId="3"/>
  </si>
  <si>
    <t>湯 川 村</t>
    <phoneticPr fontId="20"/>
  </si>
  <si>
    <t>金 山 町</t>
    <phoneticPr fontId="20"/>
  </si>
  <si>
    <t>昭 和 村</t>
    <phoneticPr fontId="20"/>
  </si>
  <si>
    <t>小　計</t>
    <phoneticPr fontId="3"/>
  </si>
  <si>
    <t>昭 和 村</t>
    <phoneticPr fontId="20"/>
  </si>
  <si>
    <t>会津坂下町</t>
    <phoneticPr fontId="20"/>
  </si>
  <si>
    <t>三 島 町</t>
    <phoneticPr fontId="20"/>
  </si>
  <si>
    <t>昭 和 村</t>
    <phoneticPr fontId="20"/>
  </si>
  <si>
    <t>小　計</t>
    <phoneticPr fontId="3"/>
  </si>
  <si>
    <t>下 郷 町</t>
    <phoneticPr fontId="20"/>
  </si>
  <si>
    <t>只 見 町</t>
    <phoneticPr fontId="20"/>
  </si>
  <si>
    <t>小　計</t>
    <phoneticPr fontId="3"/>
  </si>
  <si>
    <t>下 郷 町</t>
    <phoneticPr fontId="20"/>
  </si>
  <si>
    <t>只 見 町</t>
    <phoneticPr fontId="20"/>
  </si>
  <si>
    <t>小　計</t>
    <phoneticPr fontId="3"/>
  </si>
  <si>
    <t>下 郷 町</t>
    <phoneticPr fontId="20"/>
  </si>
  <si>
    <t>只 見 町</t>
    <phoneticPr fontId="20"/>
  </si>
  <si>
    <t>小　計</t>
    <rPh sb="0" eb="1">
      <t>ショウ</t>
    </rPh>
    <rPh sb="2" eb="3">
      <t>ケイ</t>
    </rPh>
    <phoneticPr fontId="3"/>
  </si>
  <si>
    <t>只 見 町</t>
    <phoneticPr fontId="20"/>
  </si>
  <si>
    <t>小　計</t>
    <phoneticPr fontId="3"/>
  </si>
  <si>
    <t>下 郷 町</t>
    <phoneticPr fontId="20"/>
  </si>
  <si>
    <t>只 見 町</t>
    <phoneticPr fontId="20"/>
  </si>
  <si>
    <t>小　計</t>
    <phoneticPr fontId="3"/>
  </si>
  <si>
    <t>富 岡 町</t>
    <phoneticPr fontId="20"/>
  </si>
  <si>
    <t>川 内 村</t>
    <phoneticPr fontId="20"/>
  </si>
  <si>
    <t>浪 江 町</t>
    <phoneticPr fontId="20"/>
  </si>
  <si>
    <t>広 野 町</t>
    <phoneticPr fontId="20"/>
  </si>
  <si>
    <t>楢 葉 町</t>
    <phoneticPr fontId="20"/>
  </si>
  <si>
    <t>川 内 村</t>
    <phoneticPr fontId="20"/>
  </si>
  <si>
    <t>大 熊 町</t>
    <phoneticPr fontId="20"/>
  </si>
  <si>
    <t>双 葉 町</t>
    <phoneticPr fontId="20"/>
  </si>
  <si>
    <t>浪 江 町</t>
    <phoneticPr fontId="20"/>
  </si>
  <si>
    <t>葛 尾 村</t>
    <phoneticPr fontId="20"/>
  </si>
  <si>
    <t>1(7)</t>
  </si>
  <si>
    <t>広 野 町</t>
    <phoneticPr fontId="20"/>
  </si>
  <si>
    <t>楢 葉 町</t>
    <phoneticPr fontId="20"/>
  </si>
  <si>
    <t>富 岡 町</t>
    <phoneticPr fontId="20"/>
  </si>
  <si>
    <t>川 内 村</t>
    <phoneticPr fontId="20"/>
  </si>
  <si>
    <t>大 熊 町</t>
    <phoneticPr fontId="20"/>
  </si>
  <si>
    <t>葛 尾 村</t>
    <phoneticPr fontId="20"/>
  </si>
  <si>
    <t>小　計</t>
    <phoneticPr fontId="3"/>
  </si>
  <si>
    <t>浪 江 町</t>
    <phoneticPr fontId="20"/>
  </si>
  <si>
    <t>いわき</t>
  </si>
  <si>
    <t>い わ き</t>
  </si>
  <si>
    <t>いわき</t>
    <phoneticPr fontId="3"/>
  </si>
  <si>
    <t>い わ き 市</t>
    <phoneticPr fontId="20"/>
  </si>
  <si>
    <t>いわき市</t>
    <phoneticPr fontId="20"/>
  </si>
  <si>
    <t>浪 江 町</t>
    <phoneticPr fontId="20"/>
  </si>
  <si>
    <t>双 葉 町</t>
    <phoneticPr fontId="20"/>
  </si>
  <si>
    <t>大 熊 町</t>
    <phoneticPr fontId="20"/>
  </si>
  <si>
    <t>富 岡 町</t>
    <phoneticPr fontId="20"/>
  </si>
  <si>
    <t>楢 葉 町</t>
    <phoneticPr fontId="20"/>
  </si>
  <si>
    <t>広 野 町</t>
    <phoneticPr fontId="20"/>
  </si>
  <si>
    <t>小　計</t>
    <phoneticPr fontId="8"/>
  </si>
  <si>
    <t>飯 舘 村</t>
    <phoneticPr fontId="20"/>
  </si>
  <si>
    <t>新 地 町</t>
    <phoneticPr fontId="20"/>
  </si>
  <si>
    <t>相 馬 市</t>
    <phoneticPr fontId="20"/>
  </si>
  <si>
    <t>只 見 町</t>
    <phoneticPr fontId="20"/>
  </si>
  <si>
    <t>下 郷 町</t>
    <phoneticPr fontId="20"/>
  </si>
  <si>
    <t>小　計</t>
    <phoneticPr fontId="8"/>
  </si>
  <si>
    <t>昭 和 村</t>
    <phoneticPr fontId="20"/>
  </si>
  <si>
    <t>金 山 町</t>
    <phoneticPr fontId="20"/>
  </si>
  <si>
    <t>三 島 町</t>
    <phoneticPr fontId="20"/>
  </si>
  <si>
    <t>柳 津 町</t>
    <phoneticPr fontId="20"/>
  </si>
  <si>
    <t>湯 川 村</t>
    <phoneticPr fontId="20"/>
  </si>
  <si>
    <t>会津坂下町</t>
    <phoneticPr fontId="20"/>
  </si>
  <si>
    <t>西 会 津 町</t>
    <phoneticPr fontId="20"/>
  </si>
  <si>
    <t>北 塩 原 村</t>
    <phoneticPr fontId="20"/>
  </si>
  <si>
    <t>喜 多 方 市</t>
    <phoneticPr fontId="20"/>
  </si>
  <si>
    <t>猪 苗 代 町</t>
    <phoneticPr fontId="20"/>
  </si>
  <si>
    <t>磐 梯 町</t>
    <phoneticPr fontId="20"/>
  </si>
  <si>
    <t>会津若松市</t>
    <phoneticPr fontId="20"/>
  </si>
  <si>
    <t>鮫 川 村</t>
    <phoneticPr fontId="20"/>
  </si>
  <si>
    <t>塙   町</t>
    <phoneticPr fontId="20"/>
  </si>
  <si>
    <t>矢 祭 町</t>
    <phoneticPr fontId="20"/>
  </si>
  <si>
    <t>棚 倉 町</t>
    <phoneticPr fontId="20"/>
  </si>
  <si>
    <t>矢 吹 町</t>
    <phoneticPr fontId="20"/>
  </si>
  <si>
    <t>中 島 村</t>
    <phoneticPr fontId="20"/>
  </si>
  <si>
    <t>泉 崎 村</t>
    <phoneticPr fontId="20"/>
  </si>
  <si>
    <t>西 郷 村</t>
    <phoneticPr fontId="20"/>
  </si>
  <si>
    <t>白 河 市</t>
    <phoneticPr fontId="20"/>
  </si>
  <si>
    <t>須 賀 川 市</t>
    <phoneticPr fontId="3"/>
  </si>
  <si>
    <t>大 玉 村</t>
    <phoneticPr fontId="20"/>
  </si>
  <si>
    <t>二 本 松 市</t>
    <phoneticPr fontId="20"/>
  </si>
  <si>
    <t>国 見 町</t>
    <phoneticPr fontId="20"/>
  </si>
  <si>
    <t>桑 折 町</t>
    <phoneticPr fontId="20"/>
  </si>
  <si>
    <t>川 俣 町</t>
    <phoneticPr fontId="20"/>
  </si>
  <si>
    <t>福 島 市</t>
    <phoneticPr fontId="20"/>
  </si>
  <si>
    <t>い わ き</t>
    <phoneticPr fontId="3"/>
  </si>
  <si>
    <t>ヒメノモチ</t>
    <phoneticPr fontId="3"/>
  </si>
  <si>
    <t>こがねもち</t>
    <phoneticPr fontId="3"/>
  </si>
  <si>
    <t>まいひめ</t>
    <phoneticPr fontId="3"/>
  </si>
  <si>
    <t>チヨニシキ</t>
    <phoneticPr fontId="3"/>
  </si>
  <si>
    <t>あきた
こまち</t>
    <phoneticPr fontId="3"/>
  </si>
  <si>
    <t>ひとめぼれ</t>
    <phoneticPr fontId="3"/>
  </si>
  <si>
    <t>コシヒカリ</t>
    <phoneticPr fontId="3"/>
  </si>
  <si>
    <t>い わ き</t>
    <phoneticPr fontId="3"/>
  </si>
  <si>
    <t>(ha)</t>
    <phoneticPr fontId="8"/>
  </si>
  <si>
    <t>D</t>
    <phoneticPr fontId="8"/>
  </si>
  <si>
    <t>C</t>
    <phoneticPr fontId="8"/>
  </si>
  <si>
    <t>B</t>
    <phoneticPr fontId="8"/>
  </si>
  <si>
    <t>A</t>
    <phoneticPr fontId="8"/>
  </si>
  <si>
    <t>(ha)</t>
    <phoneticPr fontId="8"/>
  </si>
  <si>
    <t>※２</t>
    <phoneticPr fontId="8"/>
  </si>
  <si>
    <t>※１</t>
    <phoneticPr fontId="8"/>
  </si>
  <si>
    <t>つくばＳＤ2号</t>
    <rPh sb="6" eb="7">
      <t>ゴウ</t>
    </rPh>
    <phoneticPr fontId="8"/>
  </si>
  <si>
    <t>ひとめぼれ</t>
    <phoneticPr fontId="8"/>
  </si>
  <si>
    <t>ふくのさち</t>
    <phoneticPr fontId="8"/>
  </si>
  <si>
    <t>-</t>
    <phoneticPr fontId="8"/>
  </si>
  <si>
    <t>ゆうだい２１</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</si>
  <si>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</si>
  <si>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</si>
  <si>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</si>
  <si>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</si>
  <si>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</si>
  <si>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</si>
  <si>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</si>
  <si>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</si>
  <si>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</si>
  <si>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あぶくまもち</t>
    <phoneticPr fontId="8"/>
  </si>
  <si>
    <t>こがねもち</t>
    <phoneticPr fontId="8"/>
  </si>
  <si>
    <t>ヒメノモチ</t>
    <phoneticPr fontId="8"/>
  </si>
  <si>
    <t>5(35)</t>
    <phoneticPr fontId="5"/>
  </si>
  <si>
    <r>
      <t xml:space="preserve">     ※   
</t>
    </r>
    <r>
      <rPr>
        <sz val="10"/>
        <color indexed="8"/>
        <rFont val="ＭＳ 明朝"/>
        <family val="1"/>
        <charset val="128"/>
      </rPr>
      <t>うち
認定
農業
者数</t>
    </r>
    <rPh sb="13" eb="15">
      <t>ニンテイ</t>
    </rPh>
    <rPh sb="16" eb="17">
      <t>ノウ</t>
    </rPh>
    <rPh sb="17" eb="18">
      <t>ギョウ</t>
    </rPh>
    <rPh sb="19" eb="20">
      <t>モノ</t>
    </rPh>
    <rPh sb="20" eb="21">
      <t>カズ</t>
    </rPh>
    <phoneticPr fontId="8"/>
  </si>
  <si>
    <t>相 馬 市</t>
    <phoneticPr fontId="20"/>
  </si>
  <si>
    <t>新 地 町</t>
    <phoneticPr fontId="20"/>
  </si>
  <si>
    <t>飯 舘 村</t>
    <phoneticPr fontId="20"/>
  </si>
  <si>
    <t>小　計</t>
    <phoneticPr fontId="3"/>
  </si>
  <si>
    <t>相 馬 市</t>
    <phoneticPr fontId="20"/>
  </si>
  <si>
    <t>新 地 町</t>
    <phoneticPr fontId="20"/>
  </si>
  <si>
    <t>小　計</t>
    <phoneticPr fontId="3"/>
  </si>
  <si>
    <t>相 馬 市</t>
    <phoneticPr fontId="20"/>
  </si>
  <si>
    <t>新 地 町</t>
    <phoneticPr fontId="20"/>
  </si>
  <si>
    <t>飯 舘 村</t>
    <phoneticPr fontId="20"/>
  </si>
  <si>
    <t>Ⅰ　水稲の部</t>
    <rPh sb="2" eb="4">
      <t>スイトウ</t>
    </rPh>
    <rPh sb="5" eb="6">
      <t>ブ</t>
    </rPh>
    <phoneticPr fontId="8"/>
  </si>
  <si>
    <t>２　平成３０年産米の検査結果（令和元年１０月３１日現在）</t>
    <rPh sb="2" eb="4">
      <t>ヘイセイ</t>
    </rPh>
    <rPh sb="6" eb="7">
      <t>ネン</t>
    </rPh>
    <rPh sb="7" eb="9">
      <t>サンマイ</t>
    </rPh>
    <rPh sb="10" eb="12">
      <t>ケンサ</t>
    </rPh>
    <rPh sb="12" eb="14">
      <t>ケッカ</t>
    </rPh>
    <rPh sb="15" eb="17">
      <t>レイワ</t>
    </rPh>
    <rPh sb="17" eb="19">
      <t>ガンネン</t>
    </rPh>
    <rPh sb="21" eb="22">
      <t>ガツ</t>
    </rPh>
    <rPh sb="24" eb="27">
      <t>ニチゲンザイ</t>
    </rPh>
    <rPh sb="25" eb="27">
      <t>ゲンザイ</t>
    </rPh>
    <phoneticPr fontId="8"/>
  </si>
  <si>
    <t>※「平成30年産米の農産物検査結果（令和元年１０月３１日現在）」
（令和２年１月３１日農林水産省政策統括官付穀物課公表）より作成した。</t>
    <rPh sb="10" eb="13">
      <t>ノウサンブツ</t>
    </rPh>
    <rPh sb="18" eb="20">
      <t>レイワ</t>
    </rPh>
    <rPh sb="20" eb="21">
      <t>ガン</t>
    </rPh>
    <rPh sb="34" eb="36">
      <t>レイワ</t>
    </rPh>
    <rPh sb="48" eb="50">
      <t>セイサク</t>
    </rPh>
    <rPh sb="50" eb="52">
      <t>トウカツ</t>
    </rPh>
    <rPh sb="52" eb="53">
      <t>カン</t>
    </rPh>
    <rPh sb="53" eb="54">
      <t>ツ</t>
    </rPh>
    <rPh sb="54" eb="56">
      <t>コクモツ</t>
    </rPh>
    <rPh sb="56" eb="57">
      <t>カ</t>
    </rPh>
    <phoneticPr fontId="8"/>
  </si>
  <si>
    <t>３　平成２９年産水稲種子の品種別配付実績</t>
    <rPh sb="2" eb="4">
      <t>ヘイセイ</t>
    </rPh>
    <rPh sb="6" eb="8">
      <t>ネンサン</t>
    </rPh>
    <rPh sb="8" eb="10">
      <t>スイトウ</t>
    </rPh>
    <rPh sb="10" eb="12">
      <t>シュシ</t>
    </rPh>
    <rPh sb="13" eb="16">
      <t>ヒンシュベツ</t>
    </rPh>
    <rPh sb="16" eb="18">
      <t>ハイフ</t>
    </rPh>
    <rPh sb="18" eb="20">
      <t>ジッセキ</t>
    </rPh>
    <phoneticPr fontId="3"/>
  </si>
  <si>
    <t>４　地力の維持増強（平成３０年）</t>
    <phoneticPr fontId="5"/>
  </si>
  <si>
    <t>５　　稲わら・もみがらの発生量及び利用状況（平成３０年）</t>
    <rPh sb="3" eb="4">
      <t>イナ</t>
    </rPh>
    <rPh sb="12" eb="15">
      <t>ハッセイリョウ</t>
    </rPh>
    <rPh sb="15" eb="16">
      <t>オヨ</t>
    </rPh>
    <rPh sb="17" eb="19">
      <t>リヨウ</t>
    </rPh>
    <rPh sb="19" eb="21">
      <t>ジョウキョウ</t>
    </rPh>
    <rPh sb="22" eb="24">
      <t>ヘイセイ</t>
    </rPh>
    <rPh sb="26" eb="27">
      <t>ネン</t>
    </rPh>
    <phoneticPr fontId="4"/>
  </si>
  <si>
    <t>６　農業機械、施設の普及と利用状況（平成３０年）</t>
    <rPh sb="13" eb="15">
      <t>リヨウ</t>
    </rPh>
    <rPh sb="15" eb="17">
      <t>ジョウキョウ</t>
    </rPh>
    <phoneticPr fontId="5"/>
  </si>
  <si>
    <t>６　農業機械、施設の普及と利用状況（平成３０年）</t>
    <rPh sb="13" eb="15">
      <t>リヨウ</t>
    </rPh>
    <rPh sb="15" eb="17">
      <t>ジョウキョウ</t>
    </rPh>
    <rPh sb="22" eb="23">
      <t>ネン</t>
    </rPh>
    <phoneticPr fontId="3"/>
  </si>
  <si>
    <t>６　農業機械、施設の普及と利用状況（平成３０年）</t>
    <rPh sb="13" eb="15">
      <t>リヨウ</t>
    </rPh>
    <rPh sb="15" eb="17">
      <t>ジョウキョウ</t>
    </rPh>
    <phoneticPr fontId="3"/>
  </si>
  <si>
    <t>７　直播栽培実施状況（平成３０年）</t>
    <rPh sb="2" eb="4">
      <t>チョクハ</t>
    </rPh>
    <rPh sb="4" eb="6">
      <t>サイバイ</t>
    </rPh>
    <rPh sb="6" eb="8">
      <t>ジッシ</t>
    </rPh>
    <phoneticPr fontId="3"/>
  </si>
  <si>
    <t>８　環境に配慮した稲作の状況（平成３０年）</t>
    <rPh sb="2" eb="4">
      <t>カンキョウ</t>
    </rPh>
    <rPh sb="5" eb="7">
      <t>ハイリョ</t>
    </rPh>
    <rPh sb="9" eb="11">
      <t>イナサク</t>
    </rPh>
    <rPh sb="12" eb="14">
      <t>ジョウキョウ</t>
    </rPh>
    <phoneticPr fontId="8"/>
  </si>
  <si>
    <t>９　大規模稲作経営体数（作業受託面積含む）（平成３０年度実績）</t>
    <rPh sb="2" eb="5">
      <t>ダイキボ</t>
    </rPh>
    <rPh sb="5" eb="7">
      <t>イナサク</t>
    </rPh>
    <rPh sb="7" eb="9">
      <t>ケイエイ</t>
    </rPh>
    <rPh sb="9" eb="10">
      <t>カラダ</t>
    </rPh>
    <rPh sb="10" eb="11">
      <t>スウ</t>
    </rPh>
    <rPh sb="12" eb="14">
      <t>サギョウ</t>
    </rPh>
    <rPh sb="14" eb="16">
      <t>ジュタク</t>
    </rPh>
    <rPh sb="16" eb="18">
      <t>メンセキ</t>
    </rPh>
    <rPh sb="18" eb="19">
      <t>フク</t>
    </rPh>
    <rPh sb="27" eb="28">
      <t>ド</t>
    </rPh>
    <rPh sb="28" eb="30">
      <t>ジッセキ</t>
    </rPh>
    <phoneticPr fontId="8"/>
  </si>
  <si>
    <t>１０　平成３０年度稲作振興関係事業実績</t>
    <rPh sb="3" eb="5">
      <t>ヘイセイ</t>
    </rPh>
    <rPh sb="7" eb="9">
      <t>ネンド</t>
    </rPh>
    <rPh sb="9" eb="11">
      <t>イナサク</t>
    </rPh>
    <rPh sb="11" eb="13">
      <t>シンコウ</t>
    </rPh>
    <rPh sb="13" eb="15">
      <t>カンケイ</t>
    </rPh>
    <rPh sb="15" eb="17">
      <t>ジギョウ</t>
    </rPh>
    <rPh sb="17" eb="19">
      <t>ジッセキ</t>
    </rPh>
    <phoneticPr fontId="8"/>
  </si>
  <si>
    <t>※被災等の理由により稼働の無かった育苗施設については括弧書きで記入。</t>
    <rPh sb="1" eb="3">
      <t>ヒサイ</t>
    </rPh>
    <rPh sb="3" eb="4">
      <t>トウ</t>
    </rPh>
    <rPh sb="5" eb="7">
      <t>リユウ</t>
    </rPh>
    <rPh sb="10" eb="12">
      <t>カドウ</t>
    </rPh>
    <rPh sb="13" eb="14">
      <t>ナ</t>
    </rPh>
    <rPh sb="17" eb="19">
      <t>イクビョウ</t>
    </rPh>
    <rPh sb="19" eb="21">
      <t>シセツ</t>
    </rPh>
    <rPh sb="26" eb="29">
      <t>カッコガ</t>
    </rPh>
    <rPh sb="31" eb="33">
      <t>キニュウ</t>
    </rPh>
    <phoneticPr fontId="5"/>
  </si>
  <si>
    <t>※被災等の理由により稼働の無かった共同乾燥調製（貯蔵）施設については括弧書きで記入。</t>
    <rPh sb="1" eb="3">
      <t>ヒサイ</t>
    </rPh>
    <rPh sb="3" eb="4">
      <t>トウ</t>
    </rPh>
    <rPh sb="5" eb="7">
      <t>リユウ</t>
    </rPh>
    <rPh sb="10" eb="12">
      <t>カドウ</t>
    </rPh>
    <rPh sb="13" eb="14">
      <t>ナ</t>
    </rPh>
    <rPh sb="17" eb="19">
      <t>キョウドウ</t>
    </rPh>
    <rPh sb="19" eb="21">
      <t>カンソウ</t>
    </rPh>
    <rPh sb="21" eb="23">
      <t>チョウセイ</t>
    </rPh>
    <rPh sb="24" eb="26">
      <t>チョゾウ</t>
    </rPh>
    <rPh sb="27" eb="29">
      <t>シセツ</t>
    </rPh>
    <rPh sb="34" eb="37">
      <t>カッコガ</t>
    </rPh>
    <rPh sb="39" eb="41">
      <t>キニュウ</t>
    </rPh>
    <phoneticPr fontId="5"/>
  </si>
  <si>
    <t>※「利用量の内訳（％）」の合計は１００となる。</t>
    <rPh sb="2" eb="5">
      <t>リヨウリョウ</t>
    </rPh>
    <rPh sb="6" eb="8">
      <t>ウチワケ</t>
    </rPh>
    <rPh sb="13" eb="15">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</si>
</sst>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_);[Red]\(0\)"/>
    <numFmt numFmtId="178" formatCode="0_ ;[Red]\-0\ "/>
    <numFmt numFmtId="179" formatCode="#,##0_ "/>
    <numFmt numFmtId="180" formatCode="0.0_);[Red]\(0.0\)"/>
    <numFmt numFmtId="181" formatCode="#,##0_ ;[Red]\-#,##0\ "/>
    <numFmt numFmtId="182" formatCode="#,##0_);[Red]\(#,##0\)"/>
    <numFmt numFmtId="183" formatCode="#,##0.0_ "/>
    <numFmt numFmtId="184" formatCode="#,##0.0_);[Red]\(#,##0.0\)"/>
    <numFmt numFmtId="185" formatCode="0_);\(0\)"/>
    <numFmt numFmtId="186" formatCode="yyyy/m/d\ h:mm;@"/>
    <numFmt numFmtId="187" formatCode="#,##0;&quot;▲ &quot;#,##0"/>
  </numFmts>
  <fonts count="46" x14ac:knownFonts="1">
    <font>
      <sz val="11"/>
      <name val="ＭＳ Ｐゴシック"/>
      <family val="3"/>
      <charset val="128"/>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Ｐゴシック"/>
      <family val="3"/>
      <charset val="128"/>
    </font>
    <font>
      <sz val="14"/>
      <color indexed="8"/>
      <name val="ＭＳ Ｐゴシック"/>
      <family val="3"/>
      <charset val="128"/>
    </font>
    <font>
      <sz val="14"/>
      <color indexed="10"/>
      <name val="ＭＳ 明朝"/>
      <family val="1"/>
      <charset val="128"/>
    </font>
    <font>
      <sz val="14"/>
      <name val="ＭＳ 明朝"/>
      <family val="1"/>
      <charset val="128"/>
    </font>
    <font>
      <sz val="6"/>
      <name val="ＭＳ Ｐゴシック"/>
      <family val="3"/>
      <charset val="128"/>
    </font>
    <font>
      <sz val="11"/>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1"/>
      <color indexed="12"/>
      <name val="ＭＳ 明朝"/>
      <family val="1"/>
      <charset val="128"/>
    </font>
    <font>
      <sz val="10"/>
      <color indexed="10"/>
      <name val="ＭＳ 明朝"/>
      <family val="1"/>
      <charset val="128"/>
    </font>
    <font>
      <sz val="10"/>
      <name val="ＭＳ 明朝"/>
      <family val="1"/>
      <charset val="128"/>
    </font>
    <font>
      <sz val="12"/>
      <name val="ＭＳ 明朝"/>
      <family val="1"/>
      <charset val="128"/>
    </font>
    <font>
      <b/>
      <sz val="14"/>
      <name val="ＭＳ 明朝"/>
      <family val="1"/>
      <charset val="128"/>
    </font>
    <font>
      <b/>
      <sz val="14"/>
      <color indexed="8"/>
      <name val="ＭＳ 明朝"/>
      <family val="1"/>
      <charset val="128"/>
    </font>
    <font>
      <sz val="12"/>
      <name val="System"/>
      <charset val="128"/>
    </font>
    <font>
      <sz val="8"/>
      <name val="ＭＳ 明朝"/>
      <family val="1"/>
      <charset val="128"/>
    </font>
    <font>
      <b/>
      <sz val="11"/>
      <name val="ＭＳ 明朝"/>
      <family val="1"/>
      <charset val="128"/>
    </font>
    <font>
      <sz val="14"/>
      <color indexed="8"/>
      <name val="ＭＳ 明朝"/>
      <family val="1"/>
      <charset val="128"/>
    </font>
    <font>
      <sz val="6"/>
      <name val="ＭＳ 明朝"/>
      <family val="1"/>
      <charset val="128"/>
    </font>
    <font>
      <sz val="10"/>
      <color indexed="8"/>
      <name val="ＭＳ 明朝"/>
      <family val="1"/>
      <charset val="128"/>
    </font>
    <font>
      <sz val="9"/>
      <color indexed="8"/>
      <name val="ＭＳ 明朝"/>
      <family val="1"/>
      <charset val="128"/>
    </font>
    <font>
      <sz val="6"/>
      <color indexed="8"/>
      <name val="ＭＳ 明朝"/>
      <family val="1"/>
      <charset val="128"/>
    </font>
    <font>
      <sz val="12"/>
      <color indexed="8"/>
      <name val="ＭＳ 明朝"/>
      <family val="1"/>
      <charset val="128"/>
    </font>
    <font>
      <sz val="9"/>
      <name val="ＭＳ 明朝"/>
      <family val="1"/>
      <charset val="128"/>
    </font>
    <font>
      <sz val="6"/>
      <name val="ＭＳ 明朝"/>
      <family val="1"/>
      <charset val="128"/>
    </font>
    <font>
      <sz val="10"/>
      <name val="ＭＳ 明朝"/>
      <family val="1"/>
      <charset val="128"/>
    </font>
    <font>
      <vertAlign val="superscript"/>
      <sz val="10"/>
      <name val="ＭＳ 明朝"/>
      <family val="1"/>
      <charset val="128"/>
    </font>
    <font>
      <b/>
      <sz val="10"/>
      <name val="ＭＳ 明朝"/>
      <family val="1"/>
      <charset val="128"/>
    </font>
    <font>
      <sz val="10"/>
      <color indexed="8"/>
      <name val="ＭＳ 明朝"/>
      <family val="1"/>
      <charset val="128"/>
    </font>
    <font>
      <sz val="11"/>
      <color indexed="48"/>
      <name val="ＭＳ 明朝"/>
      <family val="1"/>
      <charset val="128"/>
    </font>
    <font>
      <sz val="11"/>
      <color indexed="8"/>
      <name val="ＭＳ 明朝"/>
      <family val="1"/>
      <charset val="128"/>
    </font>
    <font>
      <b/>
      <sz val="10"/>
      <color indexed="8"/>
      <name val="ＭＳ 明朝"/>
      <family val="1"/>
      <charset val="128"/>
    </font>
    <font>
      <sz val="14"/>
      <color indexed="8"/>
      <name val="ＭＳ 明朝"/>
      <family val="1"/>
      <charset val="128"/>
    </font>
    <font>
      <b/>
      <sz val="12"/>
      <name val="ＭＳ 明朝"/>
      <family val="1"/>
      <charset val="128"/>
    </font>
    <font>
      <sz val="11"/>
      <name val="ＭＳ Ｐゴシック"/>
      <family val="3"/>
      <charset val="128"/>
    </font>
    <font>
      <sz val="11"/>
      <color rgb="FFFF0000"/>
      <name val="ＭＳ 明朝"/>
      <family val="1"/>
      <charset val="128"/>
    </font>
    <font>
      <sz val="10"/>
      <color rgb="FF000000"/>
      <name val="ＭＳ 明朝"/>
      <family val="1"/>
      <charset val="128"/>
    </font>
    <font>
      <sz val="10"/>
      <color rgb="FFFF0000"/>
      <name val="ＭＳ 明朝"/>
      <family val="1"/>
      <charset val="128"/>
    </font>
    <font>
      <sz val="10"/>
      <color theme="1"/>
      <name val="ＭＳ 明朝"/>
      <family val="1"/>
      <charset val="128"/>
    </font>
    <font>
      <sz val="28"/>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7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double">
        <color indexed="8"/>
      </top>
      <bottom style="medium">
        <color indexed="8"/>
      </bottom>
      <diagonal/>
    </border>
    <border>
      <left/>
      <right/>
      <top style="medium">
        <color indexed="64"/>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64"/>
      </left>
      <right/>
      <top style="medium">
        <color indexed="8"/>
      </top>
      <bottom style="medium">
        <color indexed="64"/>
      </bottom>
      <diagonal/>
    </border>
    <border>
      <left style="thin">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dotted">
        <color indexed="8"/>
      </top>
      <bottom style="medium">
        <color indexed="8"/>
      </bottom>
      <diagonal/>
    </border>
    <border>
      <left style="medium">
        <color indexed="8"/>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64"/>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double">
        <color indexed="8"/>
      </top>
      <bottom style="medium">
        <color indexed="8"/>
      </bottom>
      <diagonal/>
    </border>
    <border>
      <left style="thin">
        <color indexed="8"/>
      </left>
      <right style="medium">
        <color indexed="64"/>
      </right>
      <top style="medium">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8"/>
      </left>
      <right style="thin">
        <color indexed="8"/>
      </right>
      <top style="double">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double">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style="double">
        <color indexed="8"/>
      </top>
      <bottom style="medium">
        <color indexed="8"/>
      </bottom>
      <diagonal/>
    </border>
    <border>
      <left style="thin">
        <color indexed="8"/>
      </left>
      <right style="thin">
        <color indexed="64"/>
      </right>
      <top style="medium">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8"/>
      </top>
      <bottom/>
      <diagonal/>
    </border>
    <border>
      <left/>
      <right style="thin">
        <color indexed="8"/>
      </right>
      <top style="double">
        <color indexed="8"/>
      </top>
      <bottom style="medium">
        <color indexed="8"/>
      </bottom>
      <diagonal/>
    </border>
    <border>
      <left/>
      <right/>
      <top style="double">
        <color indexed="8"/>
      </top>
      <bottom style="medium">
        <color indexed="8"/>
      </bottom>
      <diagonal/>
    </border>
    <border>
      <left/>
      <right style="thin">
        <color indexed="8"/>
      </right>
      <top style="thin">
        <color indexed="8"/>
      </top>
      <bottom style="medium">
        <color indexed="8"/>
      </bottom>
      <diagonal/>
    </border>
    <border>
      <left/>
      <right style="thin">
        <color indexed="64"/>
      </right>
      <top style="medium">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64"/>
      </right>
      <top style="medium">
        <color indexed="8"/>
      </top>
      <bottom/>
      <diagonal/>
    </border>
    <border>
      <left style="thin">
        <color indexed="8"/>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double">
        <color indexed="8"/>
      </top>
      <bottom style="medium">
        <color indexed="64"/>
      </bottom>
      <diagonal/>
    </border>
    <border>
      <left/>
      <right style="thin">
        <color indexed="8"/>
      </right>
      <top style="thin">
        <color indexed="64"/>
      </top>
      <bottom style="thin">
        <color indexed="64"/>
      </bottom>
      <diagonal/>
    </border>
    <border>
      <left/>
      <right style="medium">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64"/>
      </top>
      <bottom/>
      <diagonal/>
    </border>
    <border>
      <left style="thin">
        <color indexed="8"/>
      </left>
      <right/>
      <top style="double">
        <color indexed="64"/>
      </top>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double">
        <color indexed="8"/>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8"/>
      </top>
      <bottom style="double">
        <color indexed="64"/>
      </bottom>
      <diagonal/>
    </border>
    <border>
      <left style="thin">
        <color indexed="8"/>
      </left>
      <right style="medium">
        <color indexed="8"/>
      </right>
      <top style="double">
        <color indexed="8"/>
      </top>
      <bottom style="medium">
        <color indexed="8"/>
      </bottom>
      <diagonal/>
    </border>
    <border>
      <left style="thin">
        <color indexed="8"/>
      </left>
      <right style="thin">
        <color indexed="64"/>
      </right>
      <top style="thin">
        <color indexed="64"/>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64"/>
      </top>
      <bottom style="medium">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double">
        <color indexed="8"/>
      </top>
      <bottom style="medium">
        <color indexed="8"/>
      </bottom>
      <diagonal/>
    </border>
    <border>
      <left style="thin">
        <color indexed="8"/>
      </left>
      <right style="medium">
        <color indexed="64"/>
      </right>
      <top style="double">
        <color indexed="64"/>
      </top>
      <bottom style="medium">
        <color indexed="8"/>
      </bottom>
      <diagonal/>
    </border>
    <border>
      <left style="thin">
        <color indexed="8"/>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thin">
        <color indexed="8"/>
      </bottom>
      <diagonal/>
    </border>
    <border>
      <left style="medium">
        <color indexed="8"/>
      </left>
      <right style="thin">
        <color indexed="8"/>
      </right>
      <top style="double">
        <color indexed="8"/>
      </top>
      <bottom style="medium">
        <color indexed="8"/>
      </bottom>
      <diagonal/>
    </border>
    <border>
      <left/>
      <right style="medium">
        <color indexed="64"/>
      </right>
      <top style="double">
        <color indexed="8"/>
      </top>
      <bottom style="medium">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medium">
        <color indexed="64"/>
      </right>
      <top style="double">
        <color indexed="8"/>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64"/>
      </top>
      <bottom style="thin">
        <color indexed="8"/>
      </bottom>
      <diagonal/>
    </border>
    <border>
      <left style="thin">
        <color indexed="64"/>
      </left>
      <right/>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style="medium">
        <color indexed="64"/>
      </top>
      <bottom/>
      <diagonal/>
    </border>
    <border>
      <left/>
      <right style="medium">
        <color indexed="64"/>
      </right>
      <top/>
      <bottom/>
      <diagonal/>
    </border>
    <border>
      <left/>
      <right style="thin">
        <color indexed="8"/>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right style="medium">
        <color indexed="8"/>
      </right>
      <top/>
      <bottom style="medium">
        <color indexed="8"/>
      </bottom>
      <diagonal/>
    </border>
    <border>
      <left/>
      <right style="medium">
        <color indexed="8"/>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64"/>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medium">
        <color indexed="8"/>
      </right>
      <top style="thin">
        <color indexed="8"/>
      </top>
      <bottom style="thin">
        <color indexed="64"/>
      </bottom>
      <diagonal/>
    </border>
    <border>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double">
        <color indexed="8"/>
      </top>
      <bottom style="medium">
        <color indexed="8"/>
      </bottom>
      <diagonal/>
    </border>
    <border>
      <left style="thin">
        <color indexed="64"/>
      </left>
      <right style="thin">
        <color indexed="64"/>
      </right>
      <top style="medium">
        <color indexed="8"/>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indexed="64"/>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8"/>
      </top>
      <bottom style="medium">
        <color indexed="8"/>
      </bottom>
      <diagonal/>
    </border>
    <border>
      <left style="thin">
        <color indexed="64"/>
      </left>
      <right style="thin">
        <color indexed="8"/>
      </right>
      <top/>
      <bottom style="medium">
        <color indexed="8"/>
      </bottom>
      <diagonal/>
    </border>
    <border>
      <left style="thin">
        <color indexed="64"/>
      </left>
      <right/>
      <top style="double">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style="medium">
        <color indexed="64"/>
      </left>
      <right style="thin">
        <color indexed="8"/>
      </right>
      <top/>
      <bottom style="medium">
        <color indexed="64"/>
      </bottom>
      <diagonal/>
    </border>
    <border>
      <left style="thin">
        <color indexed="8"/>
      </left>
      <right/>
      <top style="medium">
        <color indexed="64"/>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style="thin">
        <color indexed="8"/>
      </left>
      <right style="thin">
        <color indexed="64"/>
      </right>
      <top style="thin">
        <color indexed="8"/>
      </top>
      <bottom style="medium">
        <color indexed="64"/>
      </bottom>
      <diagonal/>
    </border>
    <border>
      <left/>
      <right/>
      <top style="double">
        <color indexed="8"/>
      </top>
      <bottom style="medium">
        <color indexed="64"/>
      </bottom>
      <diagonal/>
    </border>
    <border>
      <left style="thin">
        <color indexed="8"/>
      </left>
      <right style="thin">
        <color indexed="64"/>
      </right>
      <top style="double">
        <color indexed="8"/>
      </top>
      <bottom style="medium">
        <color indexed="64"/>
      </bottom>
      <diagonal/>
    </border>
    <border>
      <left/>
      <right style="thin">
        <color indexed="64"/>
      </right>
      <top style="double">
        <color indexed="8"/>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style="thin">
        <color indexed="64"/>
      </right>
      <top style="thin">
        <color indexed="8"/>
      </top>
      <bottom style="thin">
        <color indexed="64"/>
      </bottom>
      <diagonal/>
    </border>
    <border>
      <left style="thin">
        <color indexed="8"/>
      </left>
      <right style="medium">
        <color indexed="64"/>
      </right>
      <top style="thin">
        <color indexed="8"/>
      </top>
      <bottom style="double">
        <color indexed="8"/>
      </bottom>
      <diagonal/>
    </border>
    <border>
      <left style="thin">
        <color indexed="8"/>
      </left>
      <right/>
      <top style="double">
        <color indexed="64"/>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style="thin">
        <color indexed="64"/>
      </top>
      <bottom style="double">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64"/>
      </top>
      <bottom style="medium">
        <color indexed="8"/>
      </bottom>
      <diagonal/>
    </border>
    <border>
      <left style="thin">
        <color indexed="8"/>
      </left>
      <right style="thin">
        <color indexed="64"/>
      </right>
      <top style="double">
        <color indexed="64"/>
      </top>
      <bottom/>
      <diagonal/>
    </border>
    <border>
      <left style="thin">
        <color indexed="8"/>
      </left>
      <right style="thin">
        <color indexed="64"/>
      </right>
      <top style="medium">
        <color indexed="64"/>
      </top>
      <bottom style="medium">
        <color indexed="64"/>
      </bottom>
      <diagonal/>
    </border>
    <border>
      <left style="thin">
        <color indexed="64"/>
      </left>
      <right style="thin">
        <color indexed="8"/>
      </right>
      <top style="double">
        <color indexed="64"/>
      </top>
      <bottom/>
      <diagonal/>
    </border>
    <border>
      <left style="thin">
        <color indexed="64"/>
      </left>
      <right style="thin">
        <color indexed="8"/>
      </right>
      <top style="medium">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style="double">
        <color indexed="64"/>
      </top>
      <bottom style="medium">
        <color indexed="8"/>
      </bottom>
      <diagonal/>
    </border>
    <border>
      <left style="thin">
        <color indexed="64"/>
      </left>
      <right/>
      <top style="medium">
        <color indexed="8"/>
      </top>
      <bottom style="thin">
        <color indexed="8"/>
      </bottom>
      <diagonal/>
    </border>
    <border>
      <left style="thin">
        <color indexed="64"/>
      </left>
      <right/>
      <top style="double">
        <color indexed="64"/>
      </top>
      <bottom style="medium">
        <color indexed="8"/>
      </bottom>
      <diagonal/>
    </border>
    <border>
      <left style="thin">
        <color indexed="8"/>
      </left>
      <right style="medium">
        <color indexed="8"/>
      </right>
      <top style="thin">
        <color indexed="8"/>
      </top>
      <bottom/>
      <diagonal/>
    </border>
    <border>
      <left/>
      <right style="thin">
        <color indexed="64"/>
      </right>
      <top style="double">
        <color indexed="8"/>
      </top>
      <bottom style="medium">
        <color indexed="8"/>
      </bottom>
      <diagonal/>
    </border>
    <border>
      <left style="thin">
        <color indexed="64"/>
      </left>
      <right/>
      <top style="double">
        <color indexed="8"/>
      </top>
      <bottom style="medium">
        <color indexed="64"/>
      </bottom>
      <diagonal/>
    </border>
    <border>
      <left style="thin">
        <color indexed="64"/>
      </left>
      <right style="medium">
        <color indexed="64"/>
      </right>
      <top style="double">
        <color indexed="8"/>
      </top>
      <bottom style="medium">
        <color indexed="64"/>
      </bottom>
      <diagonal/>
    </border>
    <border>
      <left style="thin">
        <color indexed="64"/>
      </left>
      <right style="thin">
        <color indexed="8"/>
      </right>
      <top style="thin">
        <color indexed="64"/>
      </top>
      <bottom style="medium">
        <color indexed="8"/>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style="thin">
        <color indexed="64"/>
      </left>
      <right style="medium">
        <color indexed="64"/>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style="thin">
        <color indexed="8"/>
      </left>
      <right/>
      <top style="thin">
        <color indexed="8"/>
      </top>
      <bottom style="double">
        <color indexed="64"/>
      </bottom>
      <diagonal/>
    </border>
    <border>
      <left style="thin">
        <color indexed="64"/>
      </left>
      <right/>
      <top style="thin">
        <color indexed="64"/>
      </top>
      <bottom style="double">
        <color indexed="8"/>
      </bottom>
      <diagonal/>
    </border>
    <border>
      <left style="thin">
        <color indexed="8"/>
      </left>
      <right/>
      <top style="medium">
        <color indexed="64"/>
      </top>
      <bottom style="thin">
        <color indexed="64"/>
      </bottom>
      <diagonal/>
    </border>
    <border>
      <left style="thin">
        <color indexed="64"/>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bottom/>
      <diagonal/>
    </border>
    <border>
      <left/>
      <right style="thin">
        <color indexed="8"/>
      </right>
      <top style="thin">
        <color indexed="64"/>
      </top>
      <bottom/>
      <diagonal/>
    </border>
    <border>
      <left/>
      <right style="medium">
        <color indexed="64"/>
      </right>
      <top style="thin">
        <color indexed="8"/>
      </top>
      <bottom/>
      <diagonal/>
    </border>
    <border>
      <left style="thin">
        <color indexed="64"/>
      </left>
      <right style="thin">
        <color indexed="8"/>
      </right>
      <top style="double">
        <color indexed="8"/>
      </top>
      <bottom style="medium">
        <color indexed="64"/>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medium">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8"/>
      </right>
      <top style="medium">
        <color indexed="64"/>
      </top>
      <bottom style="medium">
        <color indexed="8"/>
      </bottom>
      <diagonal/>
    </border>
    <border>
      <left/>
      <right style="thin">
        <color indexed="8"/>
      </right>
      <top style="medium">
        <color indexed="8"/>
      </top>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8"/>
      </left>
      <right/>
      <top style="medium">
        <color indexed="8"/>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diagonal/>
    </border>
    <border>
      <left style="medium">
        <color indexed="8"/>
      </left>
      <right/>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style="thin">
        <color indexed="8"/>
      </left>
      <right style="thin">
        <color indexed="64"/>
      </right>
      <top style="medium">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style="thin">
        <color indexed="8"/>
      </right>
      <top style="double">
        <color indexed="8"/>
      </top>
      <bottom style="medium">
        <color indexed="64"/>
      </bottom>
      <diagonal/>
    </border>
    <border>
      <left/>
      <right style="thin">
        <color indexed="8"/>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8"/>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double">
        <color indexed="8"/>
      </bottom>
      <diagonal/>
    </border>
    <border>
      <left/>
      <right style="thin">
        <color indexed="8"/>
      </right>
      <top style="thin">
        <color indexed="64"/>
      </top>
      <bottom style="double">
        <color indexed="8"/>
      </bottom>
      <diagonal/>
    </border>
    <border>
      <left/>
      <right style="thin">
        <color indexed="64"/>
      </right>
      <top style="medium">
        <color indexed="8"/>
      </top>
      <bottom style="medium">
        <color indexed="8"/>
      </bottom>
      <diagonal/>
    </border>
    <border>
      <left/>
      <right style="thin">
        <color indexed="64"/>
      </right>
      <top style="medium">
        <color indexed="8"/>
      </top>
      <bottom style="thin">
        <color indexed="64"/>
      </bottom>
      <diagonal/>
    </border>
    <border>
      <left/>
      <right style="thin">
        <color indexed="8"/>
      </right>
      <top style="medium">
        <color indexed="8"/>
      </top>
      <bottom style="medium">
        <color indexed="64"/>
      </bottom>
      <diagonal/>
    </border>
    <border>
      <left style="medium">
        <color indexed="8"/>
      </left>
      <right/>
      <top/>
      <bottom style="medium">
        <color indexed="64"/>
      </bottom>
      <diagonal/>
    </border>
    <border>
      <left style="medium">
        <color indexed="8"/>
      </left>
      <right/>
      <top style="medium">
        <color indexed="64"/>
      </top>
      <bottom/>
      <diagonal/>
    </border>
    <border>
      <left style="thin">
        <color indexed="64"/>
      </left>
      <right style="thin">
        <color indexed="8"/>
      </right>
      <top style="medium">
        <color indexed="8"/>
      </top>
      <bottom style="medium">
        <color indexed="8"/>
      </bottom>
      <diagonal/>
    </border>
    <border>
      <left style="thin">
        <color indexed="64"/>
      </left>
      <right/>
      <top style="medium">
        <color indexed="8"/>
      </top>
      <bottom style="thin">
        <color indexed="64"/>
      </bottom>
      <diagonal/>
    </border>
    <border>
      <left style="medium">
        <color indexed="64"/>
      </left>
      <right style="thin">
        <color indexed="64"/>
      </right>
      <top style="medium">
        <color indexed="8"/>
      </top>
      <bottom/>
      <diagonal/>
    </border>
    <border>
      <left/>
      <right style="thin">
        <color indexed="8"/>
      </right>
      <top style="thin">
        <color indexed="8"/>
      </top>
      <bottom style="thin">
        <color indexed="64"/>
      </bottom>
      <diagonal/>
    </border>
    <border>
      <left/>
      <right style="medium">
        <color indexed="64"/>
      </right>
      <top style="thin">
        <color indexed="8"/>
      </top>
      <bottom style="thin">
        <color indexed="64"/>
      </bottom>
      <diagonal/>
    </border>
    <border>
      <left/>
      <right style="medium">
        <color indexed="64"/>
      </right>
      <top style="medium">
        <color indexed="8"/>
      </top>
      <bottom/>
      <diagonal/>
    </border>
    <border>
      <left style="thin">
        <color indexed="8"/>
      </left>
      <right style="thin">
        <color indexed="8"/>
      </right>
      <top/>
      <bottom style="dotted">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8"/>
      </top>
      <bottom style="double">
        <color indexed="8"/>
      </bottom>
      <diagonal/>
    </border>
    <border>
      <left style="thin">
        <color indexed="64"/>
      </left>
      <right style="thin">
        <color indexed="8"/>
      </right>
      <top style="double">
        <color indexed="64"/>
      </top>
      <bottom style="medium">
        <color indexed="8"/>
      </bottom>
      <diagonal/>
    </border>
    <border>
      <left style="thin">
        <color indexed="8"/>
      </left>
      <right style="medium">
        <color indexed="8"/>
      </right>
      <top style="thin">
        <color indexed="8"/>
      </top>
      <bottom style="medium">
        <color indexed="64"/>
      </bottom>
      <diagonal/>
    </border>
    <border>
      <left/>
      <right style="medium">
        <color indexed="8"/>
      </right>
      <top style="medium">
        <color indexed="64"/>
      </top>
      <bottom style="thin">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8"/>
      </left>
      <right/>
      <top style="thin">
        <color indexed="64"/>
      </top>
      <bottom/>
      <diagonal/>
    </border>
    <border>
      <left style="thin">
        <color indexed="8"/>
      </left>
      <right style="medium">
        <color indexed="64"/>
      </right>
      <top style="thin">
        <color indexed="64"/>
      </top>
      <bottom style="thin">
        <color indexed="64"/>
      </bottom>
      <diagonal/>
    </border>
    <border>
      <left/>
      <right style="thin">
        <color indexed="8"/>
      </right>
      <top style="thin">
        <color indexed="8"/>
      </top>
      <bottom style="medium">
        <color indexed="64"/>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38" fontId="39" fillId="0" borderId="0" applyFont="0" applyFill="0" applyBorder="0" applyAlignment="0" applyProtection="0"/>
    <xf numFmtId="37" fontId="2" fillId="0" borderId="0"/>
    <xf numFmtId="0" fontId="2" fillId="0" borderId="0"/>
    <xf numFmtId="0" fontId="19" fillId="0" borderId="0"/>
    <xf numFmtId="0" fontId="2" fillId="0" borderId="0"/>
    <xf numFmtId="38" fontId="1" fillId="0" borderId="0" applyFont="0" applyFill="0" applyBorder="0" applyAlignment="0" applyProtection="0"/>
    <xf numFmtId="0" fontId="1" fillId="0" borderId="0"/>
  </cellStyleXfs>
  <cellXfs count="2256">
    <xf numFmtId="0" fontId="0" fillId="0" borderId="0" xfId="0"/>
    <xf numFmtId="179" fontId="15" fillId="0" borderId="0" xfId="0" applyNumberFormat="1" applyFont="1"/>
    <xf numFmtId="179" fontId="32" fillId="0" borderId="0" xfId="0" applyNumberFormat="1" applyFont="1"/>
    <xf numFmtId="183" fontId="15" fillId="0" borderId="0" xfId="0" applyNumberFormat="1" applyFont="1" applyAlignment="1">
      <alignment horizontal="right"/>
    </xf>
    <xf numFmtId="179" fontId="15" fillId="0" borderId="0" xfId="0" applyNumberFormat="1" applyFont="1" applyAlignment="1">
      <alignment vertical="center"/>
    </xf>
    <xf numFmtId="179" fontId="21" fillId="0" borderId="0" xfId="0" applyNumberFormat="1" applyFont="1" applyAlignment="1">
      <alignment vertical="center"/>
    </xf>
    <xf numFmtId="179" fontId="15" fillId="0" borderId="1" xfId="0" applyNumberFormat="1" applyFont="1" applyBorder="1" applyAlignment="1">
      <alignment horizontal="center" vertical="center"/>
    </xf>
    <xf numFmtId="179" fontId="15" fillId="0" borderId="2" xfId="0" applyNumberFormat="1" applyFont="1" applyBorder="1" applyAlignment="1">
      <alignment horizontal="right" vertical="center"/>
    </xf>
    <xf numFmtId="183" fontId="21" fillId="0" borderId="0" xfId="0" applyNumberFormat="1" applyFont="1" applyAlignment="1">
      <alignment horizontal="right" vertical="center"/>
    </xf>
    <xf numFmtId="183" fontId="15" fillId="0" borderId="3" xfId="0" applyNumberFormat="1" applyFont="1" applyBorder="1" applyAlignment="1">
      <alignment horizontal="right" vertical="center"/>
    </xf>
    <xf numFmtId="183" fontId="15" fillId="0" borderId="0" xfId="0" applyNumberFormat="1" applyFont="1" applyAlignment="1">
      <alignment horizontal="right" vertical="center"/>
    </xf>
    <xf numFmtId="183" fontId="15" fillId="0" borderId="0" xfId="0" applyNumberFormat="1" applyFont="1" applyAlignment="1">
      <alignment horizontal="left" vertical="center"/>
    </xf>
    <xf numFmtId="179" fontId="15" fillId="0" borderId="0" xfId="0" applyNumberFormat="1" applyFont="1" applyBorder="1" applyAlignment="1">
      <alignment vertical="center"/>
    </xf>
    <xf numFmtId="179" fontId="32" fillId="0" borderId="0" xfId="0" applyNumberFormat="1" applyFont="1" applyBorder="1" applyAlignment="1">
      <alignment vertical="center"/>
    </xf>
    <xf numFmtId="179" fontId="32" fillId="0" borderId="0" xfId="0" applyNumberFormat="1" applyFont="1" applyAlignment="1">
      <alignment vertical="center"/>
    </xf>
    <xf numFmtId="179" fontId="15" fillId="0" borderId="4"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6" xfId="0" applyNumberFormat="1" applyFont="1" applyBorder="1" applyAlignment="1">
      <alignment vertical="center"/>
    </xf>
    <xf numFmtId="179" fontId="15" fillId="0" borderId="7" xfId="0" applyNumberFormat="1" applyFont="1" applyBorder="1" applyAlignment="1">
      <alignment vertical="center"/>
    </xf>
    <xf numFmtId="179" fontId="15" fillId="0" borderId="8" xfId="0" applyNumberFormat="1" applyFont="1" applyBorder="1" applyAlignment="1">
      <alignment vertical="center"/>
    </xf>
    <xf numFmtId="179" fontId="15" fillId="0" borderId="9" xfId="0" applyNumberFormat="1" applyFont="1" applyBorder="1" applyAlignment="1">
      <alignment vertical="center"/>
    </xf>
    <xf numFmtId="179" fontId="15" fillId="0" borderId="9" xfId="0" applyNumberFormat="1" applyFont="1" applyBorder="1" applyAlignment="1">
      <alignment horizontal="center" vertical="center"/>
    </xf>
    <xf numFmtId="179" fontId="15" fillId="0" borderId="10" xfId="0" applyNumberFormat="1" applyFont="1" applyBorder="1" applyAlignment="1">
      <alignment horizontal="center" vertical="center"/>
    </xf>
    <xf numFmtId="179" fontId="15" fillId="0" borderId="11" xfId="0" applyNumberFormat="1" applyFont="1" applyBorder="1" applyAlignment="1">
      <alignment vertical="center"/>
    </xf>
    <xf numFmtId="179" fontId="15" fillId="0" borderId="12" xfId="0" applyNumberFormat="1" applyFont="1" applyBorder="1" applyAlignment="1">
      <alignment vertical="center"/>
    </xf>
    <xf numFmtId="179" fontId="15" fillId="0" borderId="13" xfId="0" applyNumberFormat="1" applyFont="1" applyBorder="1" applyAlignment="1">
      <alignment vertical="center"/>
    </xf>
    <xf numFmtId="179" fontId="15" fillId="0" borderId="14" xfId="0" applyNumberFormat="1" applyFont="1" applyBorder="1" applyAlignment="1">
      <alignment vertical="center"/>
    </xf>
    <xf numFmtId="179" fontId="15" fillId="0" borderId="14" xfId="0" applyNumberFormat="1" applyFont="1" applyBorder="1" applyAlignment="1">
      <alignment horizontal="right" vertical="center" wrapText="1"/>
    </xf>
    <xf numFmtId="179" fontId="15" fillId="0" borderId="15" xfId="0" applyNumberFormat="1" applyFont="1" applyBorder="1" applyAlignment="1">
      <alignment horizontal="right" vertical="center" wrapText="1"/>
    </xf>
    <xf numFmtId="179" fontId="15" fillId="0" borderId="12" xfId="0" applyNumberFormat="1" applyFont="1" applyBorder="1" applyAlignment="1">
      <alignment horizontal="center" vertical="center"/>
    </xf>
    <xf numFmtId="0" fontId="9" fillId="2" borderId="0" xfId="5" applyFont="1" applyFill="1" applyProtection="1"/>
    <xf numFmtId="0" fontId="9" fillId="2" borderId="0" xfId="5" applyFont="1" applyFill="1"/>
    <xf numFmtId="0" fontId="2" fillId="2" borderId="0" xfId="5" applyFont="1" applyFill="1"/>
    <xf numFmtId="0" fontId="9" fillId="2" borderId="0" xfId="5" applyFont="1" applyFill="1" applyBorder="1" applyProtection="1"/>
    <xf numFmtId="0" fontId="9" fillId="2" borderId="16" xfId="5" applyFont="1" applyFill="1" applyBorder="1" applyAlignment="1" applyProtection="1">
      <alignment horizontal="center" vertical="center"/>
    </xf>
    <xf numFmtId="0" fontId="9" fillId="2" borderId="0" xfId="0" applyFont="1" applyFill="1"/>
    <xf numFmtId="179" fontId="10" fillId="2" borderId="0" xfId="0" applyNumberFormat="1" applyFont="1" applyFill="1" applyProtection="1">
      <protection locked="0"/>
    </xf>
    <xf numFmtId="182" fontId="15" fillId="2" borderId="9" xfId="5" applyNumberFormat="1" applyFont="1" applyFill="1" applyBorder="1" applyAlignment="1" applyProtection="1">
      <alignment vertical="center"/>
    </xf>
    <xf numFmtId="182" fontId="15" fillId="2" borderId="7" xfId="5" applyNumberFormat="1" applyFont="1" applyFill="1" applyBorder="1" applyAlignment="1" applyProtection="1">
      <alignment vertical="center"/>
    </xf>
    <xf numFmtId="182" fontId="24" fillId="2" borderId="18" xfId="5" applyNumberFormat="1" applyFont="1" applyFill="1" applyBorder="1" applyAlignment="1" applyProtection="1">
      <alignment vertical="center"/>
    </xf>
    <xf numFmtId="182" fontId="24" fillId="2" borderId="9" xfId="5" applyNumberFormat="1" applyFont="1" applyFill="1" applyBorder="1" applyAlignment="1" applyProtection="1">
      <alignment vertical="center"/>
    </xf>
    <xf numFmtId="179" fontId="7" fillId="2" borderId="0" xfId="0" applyNumberFormat="1" applyFont="1" applyFill="1" applyProtection="1">
      <protection locked="0"/>
    </xf>
    <xf numFmtId="0" fontId="22" fillId="2" borderId="0" xfId="5" applyFont="1" applyFill="1" applyProtection="1"/>
    <xf numFmtId="0" fontId="9" fillId="2" borderId="20" xfId="0" applyFont="1" applyFill="1" applyBorder="1" applyAlignment="1">
      <alignment horizontal="center" vertical="center"/>
    </xf>
    <xf numFmtId="0" fontId="2" fillId="2" borderId="0" xfId="5" applyFont="1" applyFill="1" applyBorder="1"/>
    <xf numFmtId="182" fontId="9" fillId="2" borderId="0" xfId="5" applyNumberFormat="1" applyFont="1" applyFill="1" applyAlignment="1" applyProtection="1">
      <alignment vertical="center"/>
    </xf>
    <xf numFmtId="182" fontId="11" fillId="2" borderId="0" xfId="5" applyNumberFormat="1" applyFont="1" applyFill="1" applyAlignment="1" applyProtection="1"/>
    <xf numFmtId="182" fontId="2" fillId="2" borderId="0" xfId="5" applyNumberFormat="1" applyFont="1" applyFill="1" applyAlignment="1"/>
    <xf numFmtId="182" fontId="10" fillId="2" borderId="0" xfId="0" applyNumberFormat="1" applyFont="1" applyFill="1" applyAlignment="1" applyProtection="1">
      <alignment vertical="center"/>
      <protection locked="0"/>
    </xf>
    <xf numFmtId="182" fontId="9" fillId="2" borderId="0" xfId="5" applyNumberFormat="1" applyFont="1" applyFill="1" applyBorder="1" applyAlignment="1" applyProtection="1">
      <alignment vertical="center"/>
    </xf>
    <xf numFmtId="182" fontId="11" fillId="2" borderId="0" xfId="5" applyNumberFormat="1" applyFont="1" applyFill="1" applyBorder="1" applyAlignment="1" applyProtection="1"/>
    <xf numFmtId="182" fontId="22" fillId="2" borderId="0" xfId="5" applyNumberFormat="1" applyFont="1" applyFill="1" applyBorder="1" applyAlignment="1" applyProtection="1"/>
    <xf numFmtId="182" fontId="9" fillId="2" borderId="25" xfId="5" applyNumberFormat="1" applyFont="1" applyFill="1" applyBorder="1" applyAlignment="1" applyProtection="1">
      <alignment horizontal="center" vertical="center"/>
    </xf>
    <xf numFmtId="182" fontId="9" fillId="2" borderId="26"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vertical="center"/>
    </xf>
    <xf numFmtId="182" fontId="9" fillId="2" borderId="25" xfId="5" applyNumberFormat="1" applyFont="1" applyFill="1" applyBorder="1" applyAlignment="1" applyProtection="1">
      <alignment vertical="center"/>
    </xf>
    <xf numFmtId="182" fontId="9" fillId="2" borderId="28" xfId="5" applyNumberFormat="1" applyFont="1" applyFill="1" applyBorder="1" applyAlignment="1" applyProtection="1">
      <alignment horizontal="center" vertical="center"/>
    </xf>
    <xf numFmtId="182" fontId="9" fillId="2" borderId="16" xfId="5" applyNumberFormat="1" applyFont="1" applyFill="1" applyBorder="1" applyAlignment="1" applyProtection="1">
      <alignment horizontal="center" vertical="center"/>
    </xf>
    <xf numFmtId="182" fontId="9" fillId="2" borderId="28" xfId="5" applyNumberFormat="1" applyFont="1" applyFill="1" applyBorder="1" applyAlignment="1" applyProtection="1">
      <alignment vertical="center"/>
    </xf>
    <xf numFmtId="182" fontId="30" fillId="2" borderId="16" xfId="0" applyNumberFormat="1" applyFont="1" applyFill="1" applyBorder="1" applyAlignment="1" applyProtection="1">
      <alignment vertical="center"/>
      <protection locked="0"/>
    </xf>
    <xf numFmtId="182" fontId="30" fillId="2" borderId="28" xfId="0" applyNumberFormat="1" applyFont="1" applyFill="1" applyBorder="1" applyAlignment="1" applyProtection="1">
      <alignment vertical="center"/>
      <protection locked="0"/>
    </xf>
    <xf numFmtId="182" fontId="30" fillId="2" borderId="30" xfId="0" applyNumberFormat="1" applyFont="1" applyFill="1" applyBorder="1" applyAlignment="1" applyProtection="1">
      <alignment vertical="center"/>
      <protection locked="0"/>
    </xf>
    <xf numFmtId="182" fontId="30" fillId="2" borderId="32" xfId="0" applyNumberFormat="1" applyFont="1" applyFill="1" applyBorder="1" applyAlignment="1" applyProtection="1">
      <alignment vertical="center"/>
      <protection locked="0"/>
    </xf>
    <xf numFmtId="182" fontId="30" fillId="2" borderId="33" xfId="0" applyNumberFormat="1" applyFont="1" applyFill="1" applyBorder="1" applyAlignment="1" applyProtection="1">
      <alignment vertical="center"/>
      <protection locked="0"/>
    </xf>
    <xf numFmtId="182" fontId="2" fillId="2" borderId="0" xfId="5" applyNumberFormat="1" applyFont="1" applyFill="1" applyBorder="1" applyAlignment="1"/>
    <xf numFmtId="182" fontId="30" fillId="2" borderId="34" xfId="0" applyNumberFormat="1" applyFont="1" applyFill="1" applyBorder="1" applyAlignment="1" applyProtection="1">
      <alignment vertical="center"/>
      <protection locked="0"/>
    </xf>
    <xf numFmtId="182" fontId="30" fillId="2" borderId="21" xfId="0" applyNumberFormat="1" applyFont="1" applyFill="1" applyBorder="1" applyAlignment="1" applyProtection="1">
      <alignment vertical="center"/>
      <protection locked="0"/>
    </xf>
    <xf numFmtId="182" fontId="30" fillId="2" borderId="35" xfId="0" applyNumberFormat="1" applyFont="1" applyFill="1" applyBorder="1" applyAlignment="1" applyProtection="1">
      <alignment vertical="center"/>
      <protection locked="0"/>
    </xf>
    <xf numFmtId="182" fontId="30" fillId="2" borderId="36" xfId="0" applyNumberFormat="1" applyFont="1" applyFill="1" applyBorder="1" applyAlignment="1" applyProtection="1">
      <alignment vertical="center"/>
      <protection locked="0"/>
    </xf>
    <xf numFmtId="182" fontId="15" fillId="2" borderId="37" xfId="5" applyNumberFormat="1" applyFont="1" applyFill="1" applyBorder="1" applyAlignment="1" applyProtection="1">
      <alignment horizontal="right" vertical="center"/>
    </xf>
    <xf numFmtId="182" fontId="15" fillId="2" borderId="38" xfId="5" applyNumberFormat="1" applyFont="1" applyFill="1" applyBorder="1" applyAlignment="1" applyProtection="1">
      <alignment horizontal="right" vertical="center"/>
    </xf>
    <xf numFmtId="182" fontId="30" fillId="2" borderId="39" xfId="0" applyNumberFormat="1" applyFont="1" applyFill="1" applyBorder="1" applyAlignment="1" applyProtection="1">
      <alignment horizontal="right" vertical="center"/>
      <protection locked="0"/>
    </xf>
    <xf numFmtId="182" fontId="15" fillId="2" borderId="37" xfId="5" applyNumberFormat="1" applyFont="1" applyFill="1" applyBorder="1" applyAlignment="1" applyProtection="1">
      <alignment vertical="center"/>
    </xf>
    <xf numFmtId="182" fontId="15" fillId="2" borderId="38" xfId="5" applyNumberFormat="1" applyFont="1" applyFill="1" applyBorder="1" applyAlignment="1" applyProtection="1">
      <alignment vertical="center"/>
    </xf>
    <xf numFmtId="182" fontId="14" fillId="2" borderId="0" xfId="5" applyNumberFormat="1" applyFont="1" applyFill="1" applyBorder="1" applyAlignment="1"/>
    <xf numFmtId="182" fontId="15" fillId="2" borderId="40" xfId="5" applyNumberFormat="1" applyFont="1" applyFill="1" applyBorder="1" applyAlignment="1" applyProtection="1">
      <alignment vertical="center"/>
    </xf>
    <xf numFmtId="182" fontId="15" fillId="2" borderId="41" xfId="5" applyNumberFormat="1" applyFont="1" applyFill="1" applyBorder="1" applyAlignment="1" applyProtection="1">
      <alignment vertical="center"/>
    </xf>
    <xf numFmtId="182" fontId="15" fillId="2" borderId="42" xfId="5" applyNumberFormat="1" applyFont="1" applyFill="1" applyBorder="1" applyAlignment="1" applyProtection="1">
      <alignment vertical="center"/>
    </xf>
    <xf numFmtId="182" fontId="15" fillId="2" borderId="43" xfId="5" applyNumberFormat="1" applyFont="1" applyFill="1" applyBorder="1" applyAlignment="1" applyProtection="1">
      <alignment vertical="center"/>
    </xf>
    <xf numFmtId="182" fontId="9" fillId="2" borderId="0" xfId="2" applyNumberFormat="1" applyFont="1" applyFill="1" applyBorder="1" applyAlignment="1"/>
    <xf numFmtId="182" fontId="15" fillId="2" borderId="18" xfId="0" applyNumberFormat="1" applyFont="1" applyFill="1" applyBorder="1" applyAlignment="1">
      <alignment vertical="center"/>
    </xf>
    <xf numFmtId="182" fontId="24" fillId="2" borderId="44" xfId="5" applyNumberFormat="1" applyFont="1" applyFill="1" applyBorder="1" applyAlignment="1" applyProtection="1">
      <alignment vertical="center"/>
    </xf>
    <xf numFmtId="182" fontId="24" fillId="2" borderId="32" xfId="5" applyNumberFormat="1" applyFont="1" applyFill="1" applyBorder="1" applyAlignment="1" applyProtection="1">
      <alignment vertical="center"/>
    </xf>
    <xf numFmtId="182" fontId="15" fillId="2" borderId="32" xfId="0" applyNumberFormat="1" applyFont="1" applyFill="1" applyBorder="1" applyAlignment="1">
      <alignment vertical="center"/>
    </xf>
    <xf numFmtId="182" fontId="15" fillId="2" borderId="9" xfId="0" applyNumberFormat="1" applyFont="1" applyFill="1" applyBorder="1" applyAlignment="1">
      <alignment vertical="center"/>
    </xf>
    <xf numFmtId="182" fontId="24" fillId="2" borderId="45" xfId="5" applyNumberFormat="1" applyFont="1" applyFill="1" applyBorder="1" applyAlignment="1" applyProtection="1">
      <alignment vertical="center"/>
    </xf>
    <xf numFmtId="182" fontId="24" fillId="2" borderId="34" xfId="5" applyNumberFormat="1" applyFont="1" applyFill="1" applyBorder="1" applyAlignment="1" applyProtection="1">
      <alignment vertical="center"/>
    </xf>
    <xf numFmtId="182" fontId="15" fillId="2" borderId="28" xfId="5" applyNumberFormat="1" applyFont="1" applyFill="1" applyBorder="1" applyAlignment="1" applyProtection="1">
      <alignment vertical="center"/>
    </xf>
    <xf numFmtId="182" fontId="15" fillId="2" borderId="16" xfId="5" applyNumberFormat="1" applyFont="1" applyFill="1" applyBorder="1" applyAlignment="1" applyProtection="1">
      <alignment vertical="center"/>
    </xf>
    <xf numFmtId="182" fontId="15" fillId="2" borderId="33" xfId="5" applyNumberFormat="1" applyFont="1" applyFill="1" applyBorder="1" applyAlignment="1" applyProtection="1">
      <alignment vertical="center"/>
    </xf>
    <xf numFmtId="182" fontId="15" fillId="2" borderId="32" xfId="5" applyNumberFormat="1" applyFont="1" applyFill="1" applyBorder="1" applyAlignment="1" applyProtection="1">
      <alignment vertical="center"/>
    </xf>
    <xf numFmtId="182" fontId="15" fillId="2" borderId="30" xfId="5" applyNumberFormat="1" applyFont="1" applyFill="1" applyBorder="1" applyAlignment="1" applyProtection="1">
      <alignment vertical="center"/>
    </xf>
    <xf numFmtId="181" fontId="15" fillId="2" borderId="34" xfId="5" applyNumberFormat="1" applyFont="1" applyFill="1" applyBorder="1" applyAlignment="1" applyProtection="1">
      <alignment vertical="center"/>
    </xf>
    <xf numFmtId="182" fontId="15" fillId="2" borderId="39" xfId="0" applyNumberFormat="1" applyFont="1" applyFill="1" applyBorder="1" applyAlignment="1" applyProtection="1">
      <alignment vertical="center"/>
      <protection locked="0"/>
    </xf>
    <xf numFmtId="182" fontId="15" fillId="2" borderId="46" xfId="5" applyNumberFormat="1" applyFont="1" applyFill="1" applyBorder="1" applyAlignment="1" applyProtection="1">
      <alignment vertical="center"/>
    </xf>
    <xf numFmtId="182" fontId="15" fillId="2" borderId="47" xfId="5" applyNumberFormat="1" applyFont="1" applyFill="1" applyBorder="1" applyAlignment="1" applyProtection="1">
      <alignment vertical="center"/>
    </xf>
    <xf numFmtId="182" fontId="15" fillId="2" borderId="48" xfId="5" applyNumberFormat="1" applyFont="1" applyFill="1" applyBorder="1" applyAlignment="1" applyProtection="1">
      <alignment vertical="center"/>
    </xf>
    <xf numFmtId="182" fontId="15" fillId="2" borderId="49" xfId="5" applyNumberFormat="1" applyFont="1" applyFill="1" applyBorder="1" applyAlignment="1" applyProtection="1">
      <alignment vertical="center"/>
    </xf>
    <xf numFmtId="182" fontId="24" fillId="2" borderId="37" xfId="5" applyNumberFormat="1" applyFont="1" applyFill="1" applyBorder="1" applyAlignment="1" applyProtection="1">
      <alignment vertical="center"/>
    </xf>
    <xf numFmtId="182" fontId="15" fillId="2" borderId="51" xfId="5" applyNumberFormat="1" applyFont="1" applyFill="1" applyBorder="1" applyAlignment="1" applyProtection="1">
      <alignment vertical="center"/>
    </xf>
    <xf numFmtId="182" fontId="10" fillId="2" borderId="0" xfId="0" applyNumberFormat="1" applyFont="1" applyFill="1" applyAlignment="1" applyProtection="1">
      <protection locked="0"/>
    </xf>
    <xf numFmtId="182" fontId="9" fillId="2" borderId="0" xfId="5" applyNumberFormat="1" applyFont="1" applyFill="1" applyAlignment="1" applyProtection="1"/>
    <xf numFmtId="182" fontId="7" fillId="2" borderId="0" xfId="0" applyNumberFormat="1" applyFont="1" applyFill="1" applyAlignment="1" applyProtection="1">
      <protection locked="0"/>
    </xf>
    <xf numFmtId="182" fontId="9" fillId="2" borderId="0" xfId="5" applyNumberFormat="1" applyFont="1" applyFill="1" applyAlignment="1"/>
    <xf numFmtId="0" fontId="22" fillId="2" borderId="0" xfId="5" applyFont="1" applyFill="1" applyBorder="1" applyProtection="1"/>
    <xf numFmtId="0" fontId="9" fillId="2" borderId="28" xfId="5" applyFont="1" applyFill="1" applyBorder="1" applyAlignment="1" applyProtection="1">
      <alignment vertical="center"/>
    </xf>
    <xf numFmtId="0" fontId="9" fillId="2" borderId="29" xfId="5" applyFont="1" applyFill="1" applyBorder="1" applyAlignment="1" applyProtection="1">
      <alignment vertical="center"/>
    </xf>
    <xf numFmtId="0" fontId="9" fillId="2" borderId="26" xfId="5" applyFont="1" applyFill="1" applyBorder="1" applyAlignment="1" applyProtection="1">
      <alignment vertical="center"/>
    </xf>
    <xf numFmtId="0" fontId="9" fillId="2" borderId="26" xfId="5" applyFont="1" applyFill="1" applyBorder="1" applyAlignment="1" applyProtection="1">
      <alignment horizontal="center" vertical="center"/>
    </xf>
    <xf numFmtId="0" fontId="9" fillId="2" borderId="28" xfId="5" applyFont="1" applyFill="1" applyBorder="1" applyAlignment="1" applyProtection="1">
      <alignment horizontal="center" vertical="center"/>
    </xf>
    <xf numFmtId="0" fontId="9" fillId="2" borderId="28" xfId="5" quotePrefix="1" applyFont="1" applyFill="1" applyBorder="1" applyAlignment="1" applyProtection="1">
      <alignment vertical="center"/>
    </xf>
    <xf numFmtId="0" fontId="9" fillId="2" borderId="52" xfId="5" applyFont="1" applyFill="1" applyBorder="1" applyAlignment="1" applyProtection="1">
      <alignment vertical="center"/>
    </xf>
    <xf numFmtId="0" fontId="9" fillId="2" borderId="52" xfId="5" applyFont="1" applyFill="1" applyBorder="1" applyAlignment="1" applyProtection="1">
      <alignment horizontal="center" vertical="center"/>
    </xf>
    <xf numFmtId="0" fontId="9" fillId="2" borderId="52" xfId="5" applyFont="1" applyFill="1" applyBorder="1" applyAlignment="1" applyProtection="1">
      <alignment horizontal="right" vertical="center"/>
    </xf>
    <xf numFmtId="0" fontId="9" fillId="2" borderId="53" xfId="5" applyFont="1" applyFill="1" applyBorder="1" applyAlignment="1" applyProtection="1">
      <alignment horizontal="center" vertical="center"/>
    </xf>
    <xf numFmtId="182" fontId="30" fillId="2" borderId="53" xfId="0" applyNumberFormat="1" applyFont="1" applyFill="1" applyBorder="1" applyAlignment="1" applyProtection="1">
      <alignment vertical="center"/>
      <protection locked="0"/>
    </xf>
    <xf numFmtId="182" fontId="30" fillId="2" borderId="52" xfId="0" applyNumberFormat="1" applyFont="1" applyFill="1" applyBorder="1" applyAlignment="1" applyProtection="1">
      <alignment vertical="center"/>
      <protection locked="0"/>
    </xf>
    <xf numFmtId="182" fontId="30" fillId="2" borderId="54" xfId="0" applyNumberFormat="1" applyFont="1" applyFill="1" applyBorder="1" applyAlignment="1" applyProtection="1">
      <alignment vertical="center"/>
      <protection locked="0"/>
    </xf>
    <xf numFmtId="178" fontId="2" fillId="2" borderId="0" xfId="5" applyNumberFormat="1" applyFont="1" applyFill="1"/>
    <xf numFmtId="182" fontId="15" fillId="2" borderId="21" xfId="5" applyNumberFormat="1" applyFont="1" applyFill="1" applyBorder="1" applyAlignment="1" applyProtection="1">
      <alignment vertical="center"/>
    </xf>
    <xf numFmtId="182" fontId="15" fillId="2" borderId="22" xfId="5" applyNumberFormat="1" applyFont="1" applyFill="1" applyBorder="1" applyAlignment="1" applyProtection="1">
      <alignment vertical="center"/>
    </xf>
    <xf numFmtId="182" fontId="15" fillId="2" borderId="39" xfId="5" applyNumberFormat="1" applyFont="1" applyFill="1" applyBorder="1" applyAlignment="1" applyProtection="1">
      <alignment vertical="center"/>
    </xf>
    <xf numFmtId="182" fontId="15" fillId="2" borderId="20" xfId="5" applyNumberFormat="1" applyFont="1" applyFill="1" applyBorder="1" applyAlignment="1" applyProtection="1">
      <alignment vertical="center"/>
    </xf>
    <xf numFmtId="182" fontId="24" fillId="2" borderId="33" xfId="5" applyNumberFormat="1" applyFont="1" applyFill="1" applyBorder="1" applyAlignment="1" applyProtection="1">
      <alignment vertical="center"/>
    </xf>
    <xf numFmtId="182" fontId="24" fillId="2" borderId="21" xfId="5" applyNumberFormat="1" applyFont="1" applyFill="1" applyBorder="1" applyAlignment="1" applyProtection="1">
      <alignment vertical="center"/>
    </xf>
    <xf numFmtId="182" fontId="15" fillId="2" borderId="56" xfId="5" applyNumberFormat="1" applyFont="1" applyFill="1" applyBorder="1" applyAlignment="1" applyProtection="1">
      <alignment vertical="center"/>
    </xf>
    <xf numFmtId="178" fontId="2" fillId="2" borderId="0" xfId="5" applyNumberFormat="1" applyFont="1" applyFill="1" applyBorder="1"/>
    <xf numFmtId="0" fontId="17" fillId="2" borderId="0" xfId="5" applyFont="1" applyFill="1" applyProtection="1"/>
    <xf numFmtId="0" fontId="21"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6" xfId="0" applyFont="1" applyFill="1" applyBorder="1"/>
    <xf numFmtId="0" fontId="9" fillId="2" borderId="0" xfId="0" applyFont="1" applyFill="1" applyAlignment="1">
      <alignment wrapText="1"/>
    </xf>
    <xf numFmtId="0" fontId="9" fillId="2" borderId="53" xfId="0" applyFont="1" applyFill="1" applyBorder="1" applyAlignment="1">
      <alignment horizontal="center" vertical="center"/>
    </xf>
    <xf numFmtId="0" fontId="9" fillId="2" borderId="57" xfId="0" applyFont="1" applyFill="1" applyBorder="1" applyAlignment="1">
      <alignment horizontal="center" vertical="center"/>
    </xf>
    <xf numFmtId="184" fontId="9" fillId="2" borderId="30" xfId="4" applyNumberFormat="1" applyFont="1" applyFill="1" applyBorder="1" applyAlignment="1" applyProtection="1">
      <alignment vertical="center"/>
    </xf>
    <xf numFmtId="182" fontId="9" fillId="2" borderId="20" xfId="4" applyNumberFormat="1" applyFont="1" applyFill="1" applyBorder="1" applyAlignment="1" applyProtection="1">
      <alignment vertical="center"/>
    </xf>
    <xf numFmtId="182" fontId="9" fillId="2" borderId="0" xfId="4" applyNumberFormat="1" applyFont="1" applyFill="1" applyBorder="1" applyAlignment="1" applyProtection="1">
      <alignment vertical="center"/>
    </xf>
    <xf numFmtId="0" fontId="9" fillId="2" borderId="58" xfId="0" applyFont="1" applyFill="1" applyBorder="1"/>
    <xf numFmtId="182" fontId="9" fillId="2" borderId="0" xfId="0" applyNumberFormat="1" applyFont="1" applyFill="1"/>
    <xf numFmtId="184" fontId="9" fillId="2" borderId="32" xfId="4" applyNumberFormat="1" applyFont="1" applyFill="1" applyBorder="1" applyAlignment="1" applyProtection="1">
      <alignment vertical="center"/>
    </xf>
    <xf numFmtId="184" fontId="9" fillId="2" borderId="33" xfId="4" applyNumberFormat="1" applyFont="1" applyFill="1" applyBorder="1" applyAlignment="1" applyProtection="1">
      <alignment vertical="center"/>
    </xf>
    <xf numFmtId="182" fontId="9" fillId="2" borderId="33" xfId="4" applyNumberFormat="1" applyFont="1" applyFill="1" applyBorder="1" applyAlignment="1" applyProtection="1">
      <alignment vertical="center"/>
    </xf>
    <xf numFmtId="184" fontId="9" fillId="2" borderId="38" xfId="4" applyNumberFormat="1" applyFont="1" applyFill="1" applyBorder="1" applyAlignment="1" applyProtection="1">
      <alignment vertical="center"/>
    </xf>
    <xf numFmtId="184" fontId="9" fillId="2" borderId="37" xfId="4" applyNumberFormat="1" applyFont="1" applyFill="1" applyBorder="1" applyAlignment="1" applyProtection="1">
      <alignment vertical="center"/>
    </xf>
    <xf numFmtId="182" fontId="9" fillId="2" borderId="37" xfId="4" applyNumberFormat="1" applyFont="1" applyFill="1" applyBorder="1" applyAlignment="1" applyProtection="1">
      <alignment vertical="center"/>
    </xf>
    <xf numFmtId="184" fontId="9" fillId="2" borderId="53" xfId="4" applyNumberFormat="1" applyFont="1" applyFill="1" applyBorder="1" applyAlignment="1" applyProtection="1">
      <alignment vertical="center"/>
    </xf>
    <xf numFmtId="184" fontId="9" fillId="2" borderId="52" xfId="4" applyNumberFormat="1" applyFont="1" applyFill="1" applyBorder="1" applyAlignment="1" applyProtection="1">
      <alignment vertical="center"/>
    </xf>
    <xf numFmtId="182" fontId="9" fillId="2" borderId="52" xfId="4" applyNumberFormat="1" applyFont="1" applyFill="1" applyBorder="1" applyAlignment="1" applyProtection="1">
      <alignment vertical="center"/>
    </xf>
    <xf numFmtId="184" fontId="9" fillId="2" borderId="34" xfId="4" applyNumberFormat="1" applyFont="1" applyFill="1" applyBorder="1" applyAlignment="1" applyProtection="1">
      <alignment vertical="center"/>
    </xf>
    <xf numFmtId="184" fontId="9" fillId="2" borderId="21" xfId="4" applyNumberFormat="1" applyFont="1" applyFill="1" applyBorder="1" applyAlignment="1" applyProtection="1">
      <alignment vertical="center"/>
    </xf>
    <xf numFmtId="182" fontId="9" fillId="2" borderId="21" xfId="4" applyNumberFormat="1" applyFont="1" applyFill="1" applyBorder="1" applyAlignment="1" applyProtection="1">
      <alignment vertical="center"/>
    </xf>
    <xf numFmtId="184" fontId="9" fillId="2" borderId="35" xfId="4" applyNumberFormat="1" applyFont="1" applyFill="1" applyBorder="1" applyAlignment="1" applyProtection="1">
      <alignment vertical="center"/>
    </xf>
    <xf numFmtId="184" fontId="9" fillId="2" borderId="36" xfId="4" applyNumberFormat="1" applyFont="1" applyFill="1" applyBorder="1" applyAlignment="1" applyProtection="1">
      <alignment vertical="center"/>
    </xf>
    <xf numFmtId="182" fontId="9" fillId="2" borderId="36" xfId="4" applyNumberFormat="1" applyFont="1" applyFill="1" applyBorder="1" applyAlignment="1" applyProtection="1">
      <alignment vertical="center"/>
    </xf>
    <xf numFmtId="179" fontId="9" fillId="2" borderId="0" xfId="0" applyNumberFormat="1" applyFont="1" applyFill="1" applyBorder="1"/>
    <xf numFmtId="179" fontId="21" fillId="2" borderId="31" xfId="0" applyNumberFormat="1" applyFont="1" applyFill="1" applyBorder="1" applyAlignment="1" applyProtection="1">
      <alignment vertical="center" wrapText="1"/>
      <protection locked="0"/>
    </xf>
    <xf numFmtId="179" fontId="9" fillId="2" borderId="0" xfId="5" applyNumberFormat="1" applyFont="1" applyFill="1" applyBorder="1" applyAlignment="1" applyProtection="1">
      <alignment vertical="top" wrapText="1"/>
    </xf>
    <xf numFmtId="182" fontId="9" fillId="2" borderId="0" xfId="0" applyNumberFormat="1" applyFont="1" applyFill="1" applyBorder="1"/>
    <xf numFmtId="0" fontId="9" fillId="2" borderId="0" xfId="0" applyFont="1" applyFill="1" applyBorder="1"/>
    <xf numFmtId="0" fontId="9" fillId="2" borderId="0" xfId="0" applyFont="1" applyFill="1" applyAlignment="1">
      <alignment vertical="center"/>
    </xf>
    <xf numFmtId="179" fontId="17" fillId="0" borderId="0" xfId="0" applyNumberFormat="1" applyFont="1" applyBorder="1" applyAlignment="1">
      <alignment horizontal="left"/>
    </xf>
    <xf numFmtId="179" fontId="16" fillId="0" borderId="0" xfId="0" applyNumberFormat="1" applyFont="1" applyAlignment="1">
      <alignment horizontal="left" wrapText="1"/>
    </xf>
    <xf numFmtId="179" fontId="15" fillId="0" borderId="62" xfId="0" applyNumberFormat="1" applyFont="1" applyBorder="1" applyAlignment="1">
      <alignment vertical="center"/>
    </xf>
    <xf numFmtId="179" fontId="15" fillId="0" borderId="63" xfId="0" applyNumberFormat="1" applyFont="1" applyBorder="1" applyAlignment="1">
      <alignment vertical="center"/>
    </xf>
    <xf numFmtId="179" fontId="15" fillId="0" borderId="63" xfId="0" applyNumberFormat="1" applyFont="1" applyBorder="1"/>
    <xf numFmtId="179" fontId="15" fillId="0" borderId="64" xfId="0" applyNumberFormat="1" applyFont="1" applyBorder="1"/>
    <xf numFmtId="179" fontId="15" fillId="0" borderId="65" xfId="0" applyNumberFormat="1" applyFont="1" applyBorder="1"/>
    <xf numFmtId="179" fontId="15" fillId="0" borderId="66" xfId="0" applyNumberFormat="1" applyFont="1" applyBorder="1"/>
    <xf numFmtId="179" fontId="15" fillId="0" borderId="67" xfId="0" applyNumberFormat="1" applyFont="1" applyBorder="1"/>
    <xf numFmtId="179" fontId="15" fillId="0" borderId="0" xfId="0" applyNumberFormat="1" applyFont="1" applyBorder="1" applyAlignment="1">
      <alignment horizontal="center" vertical="center"/>
    </xf>
    <xf numFmtId="183" fontId="15" fillId="0" borderId="0" xfId="0" applyNumberFormat="1" applyFont="1" applyBorder="1" applyAlignment="1">
      <alignment vertical="center"/>
    </xf>
    <xf numFmtId="183" fontId="15" fillId="0" borderId="0" xfId="0" applyNumberFormat="1" applyFont="1" applyBorder="1" applyAlignment="1">
      <alignment horizontal="left" vertical="center"/>
    </xf>
    <xf numFmtId="179" fontId="15" fillId="0" borderId="0" xfId="0" applyNumberFormat="1" applyFont="1" applyBorder="1" applyAlignment="1">
      <alignment horizontal="right" vertical="center"/>
    </xf>
    <xf numFmtId="179" fontId="15" fillId="0" borderId="0" xfId="0" applyNumberFormat="1" applyFont="1" applyBorder="1" applyAlignment="1">
      <alignment horizontal="right" vertical="center" wrapText="1"/>
    </xf>
    <xf numFmtId="182" fontId="15" fillId="2" borderId="68" xfId="5" applyNumberFormat="1" applyFont="1" applyFill="1" applyBorder="1" applyAlignment="1" applyProtection="1">
      <alignment vertical="center"/>
    </xf>
    <xf numFmtId="182" fontId="15" fillId="2" borderId="69" xfId="5" applyNumberFormat="1" applyFont="1" applyFill="1" applyBorder="1" applyAlignment="1" applyProtection="1">
      <alignment vertical="center"/>
    </xf>
    <xf numFmtId="182" fontId="9" fillId="2" borderId="72"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vertical="center"/>
    </xf>
    <xf numFmtId="182" fontId="9" fillId="2" borderId="51" xfId="5" applyNumberFormat="1" applyFont="1" applyFill="1" applyBorder="1" applyAlignment="1" applyProtection="1">
      <alignment horizontal="right" vertical="center"/>
    </xf>
    <xf numFmtId="182" fontId="9" fillId="2" borderId="73" xfId="5" applyNumberFormat="1" applyFont="1" applyFill="1" applyBorder="1" applyAlignment="1" applyProtection="1">
      <alignment horizontal="right" vertical="center"/>
    </xf>
    <xf numFmtId="182" fontId="9" fillId="2" borderId="74" xfId="5" applyNumberFormat="1" applyFont="1" applyFill="1" applyBorder="1" applyAlignment="1" applyProtection="1">
      <alignment horizontal="center" vertical="center"/>
    </xf>
    <xf numFmtId="182" fontId="9" fillId="2" borderId="75" xfId="5" applyNumberFormat="1" applyFont="1" applyFill="1" applyBorder="1" applyAlignment="1" applyProtection="1">
      <alignment vertical="center"/>
    </xf>
    <xf numFmtId="0" fontId="9" fillId="2" borderId="76" xfId="5" applyFont="1" applyFill="1" applyBorder="1" applyAlignment="1" applyProtection="1">
      <alignment horizontal="center" vertical="center"/>
    </xf>
    <xf numFmtId="0" fontId="9" fillId="2" borderId="77" xfId="5" applyFont="1" applyFill="1" applyBorder="1" applyAlignment="1" applyProtection="1">
      <alignment horizontal="center" vertical="center"/>
    </xf>
    <xf numFmtId="0" fontId="9" fillId="0" borderId="0" xfId="0" applyFont="1"/>
    <xf numFmtId="0" fontId="16" fillId="0" borderId="0" xfId="0" applyFont="1" applyAlignment="1">
      <alignment vertical="center"/>
    </xf>
    <xf numFmtId="0" fontId="15" fillId="0" borderId="78" xfId="0" applyFont="1" applyBorder="1" applyAlignment="1">
      <alignment horizontal="center" vertical="center"/>
    </xf>
    <xf numFmtId="0" fontId="15" fillId="2" borderId="4" xfId="0" applyFont="1" applyFill="1" applyBorder="1" applyAlignment="1">
      <alignment horizontal="center" vertical="center" wrapText="1"/>
    </xf>
    <xf numFmtId="38" fontId="15" fillId="2" borderId="4" xfId="2" applyFont="1" applyFill="1" applyBorder="1" applyAlignment="1">
      <alignment horizontal="center" vertical="center"/>
    </xf>
    <xf numFmtId="0" fontId="15" fillId="0" borderId="78" xfId="0" applyFont="1" applyBorder="1" applyAlignment="1">
      <alignment horizontal="center" vertical="center" wrapText="1"/>
    </xf>
    <xf numFmtId="49" fontId="15" fillId="0" borderId="79" xfId="0" applyNumberFormat="1" applyFont="1" applyFill="1" applyBorder="1" applyAlignment="1">
      <alignment horizontal="center" vertical="center"/>
    </xf>
    <xf numFmtId="187" fontId="9" fillId="0" borderId="0" xfId="0" applyNumberFormat="1" applyFont="1"/>
    <xf numFmtId="187" fontId="15" fillId="0" borderId="14" xfId="0" applyNumberFormat="1" applyFont="1" applyBorder="1" applyAlignment="1" applyProtection="1">
      <alignment vertical="center"/>
    </xf>
    <xf numFmtId="0" fontId="15" fillId="0" borderId="14" xfId="0" applyFont="1" applyBorder="1" applyAlignment="1" applyProtection="1">
      <alignment vertical="center" wrapText="1"/>
    </xf>
    <xf numFmtId="182" fontId="9" fillId="0" borderId="14" xfId="0" applyNumberFormat="1" applyFont="1" applyBorder="1" applyAlignment="1" applyProtection="1">
      <alignment vertical="center"/>
    </xf>
    <xf numFmtId="176" fontId="9" fillId="0" borderId="15" xfId="1" applyNumberFormat="1" applyFont="1" applyBorder="1" applyAlignment="1">
      <alignment vertical="center"/>
    </xf>
    <xf numFmtId="0" fontId="15" fillId="0" borderId="80" xfId="0" applyFont="1" applyBorder="1" applyAlignment="1" applyProtection="1">
      <alignment horizontal="center" vertical="center" wrapText="1"/>
    </xf>
    <xf numFmtId="0" fontId="15" fillId="0" borderId="9" xfId="0" applyFont="1" applyBorder="1" applyAlignment="1" applyProtection="1">
      <alignment vertical="center" wrapText="1"/>
    </xf>
    <xf numFmtId="187" fontId="15" fillId="0" borderId="9" xfId="0" applyNumberFormat="1" applyFont="1" applyBorder="1" applyAlignment="1" applyProtection="1">
      <alignment vertical="center"/>
    </xf>
    <xf numFmtId="182" fontId="9" fillId="0" borderId="9" xfId="0" applyNumberFormat="1" applyFont="1" applyBorder="1" applyAlignment="1" applyProtection="1">
      <alignment vertical="center"/>
    </xf>
    <xf numFmtId="49" fontId="15" fillId="0" borderId="81" xfId="0" applyNumberFormat="1" applyFont="1" applyFill="1" applyBorder="1" applyAlignment="1">
      <alignment horizontal="center" vertical="center"/>
    </xf>
    <xf numFmtId="49" fontId="15" fillId="0" borderId="82" xfId="0" applyNumberFormat="1" applyFont="1" applyFill="1" applyBorder="1" applyAlignment="1">
      <alignment horizontal="center" vertical="center"/>
    </xf>
    <xf numFmtId="49" fontId="15" fillId="0" borderId="83" xfId="0" applyNumberFormat="1" applyFont="1" applyFill="1" applyBorder="1" applyAlignment="1">
      <alignment horizontal="center" vertical="center"/>
    </xf>
    <xf numFmtId="0" fontId="15" fillId="0" borderId="67" xfId="0" applyFont="1" applyBorder="1" applyAlignment="1" applyProtection="1">
      <alignment horizontal="center" vertical="center" wrapText="1"/>
    </xf>
    <xf numFmtId="0" fontId="15" fillId="0" borderId="7" xfId="0" applyFont="1" applyBorder="1" applyAlignment="1" applyProtection="1">
      <alignment vertical="center" wrapText="1"/>
    </xf>
    <xf numFmtId="187" fontId="15" fillId="0" borderId="7" xfId="0" applyNumberFormat="1" applyFont="1" applyBorder="1" applyAlignment="1" applyProtection="1">
      <alignment vertical="center"/>
    </xf>
    <xf numFmtId="0" fontId="15" fillId="0" borderId="7" xfId="0" applyFont="1" applyBorder="1" applyAlignment="1" applyProtection="1">
      <alignment horizontal="center" vertical="center" wrapText="1"/>
    </xf>
    <xf numFmtId="187" fontId="15" fillId="0" borderId="7" xfId="0" applyNumberFormat="1" applyFont="1" applyBorder="1" applyAlignment="1" applyProtection="1">
      <alignment vertical="center" wrapText="1"/>
    </xf>
    <xf numFmtId="182" fontId="9" fillId="0" borderId="7" xfId="0" applyNumberFormat="1" applyFont="1" applyBorder="1" applyAlignment="1" applyProtection="1">
      <alignment vertical="center"/>
    </xf>
    <xf numFmtId="0" fontId="15" fillId="0" borderId="9" xfId="0" applyFont="1" applyBorder="1" applyAlignment="1" applyProtection="1">
      <alignment horizontal="center" vertical="center" wrapText="1"/>
    </xf>
    <xf numFmtId="0" fontId="15" fillId="0" borderId="84" xfId="0" applyFont="1" applyBorder="1" applyAlignment="1">
      <alignment vertical="center"/>
    </xf>
    <xf numFmtId="182" fontId="9" fillId="2" borderId="85" xfId="0" applyNumberFormat="1" applyFont="1" applyFill="1" applyBorder="1" applyAlignment="1">
      <alignment vertical="center"/>
    </xf>
    <xf numFmtId="176" fontId="9" fillId="0" borderId="86" xfId="1" applyNumberFormat="1" applyFont="1" applyBorder="1" applyAlignment="1">
      <alignment vertical="center"/>
    </xf>
    <xf numFmtId="0" fontId="9" fillId="0" borderId="0" xfId="5" applyFont="1" applyFill="1" applyBorder="1" applyProtection="1"/>
    <xf numFmtId="182" fontId="9" fillId="0" borderId="0" xfId="5" applyNumberFormat="1" applyFont="1" applyFill="1" applyBorder="1" applyAlignment="1" applyProtection="1">
      <alignment vertical="center"/>
    </xf>
    <xf numFmtId="0" fontId="2" fillId="0" borderId="0" xfId="5" applyFont="1" applyFill="1" applyBorder="1"/>
    <xf numFmtId="182" fontId="9" fillId="0" borderId="9" xfId="5" applyNumberFormat="1" applyFont="1" applyFill="1" applyBorder="1" applyAlignment="1" applyProtection="1">
      <alignment vertical="center"/>
    </xf>
    <xf numFmtId="182" fontId="15" fillId="2" borderId="28" xfId="5" applyNumberFormat="1" applyFont="1" applyFill="1" applyBorder="1" applyAlignment="1" applyProtection="1">
      <alignment horizontal="right" vertical="center"/>
    </xf>
    <xf numFmtId="182" fontId="15" fillId="2" borderId="88" xfId="5" applyNumberFormat="1" applyFont="1" applyFill="1" applyBorder="1" applyAlignment="1" applyProtection="1">
      <alignment vertical="center"/>
    </xf>
    <xf numFmtId="182" fontId="15" fillId="2" borderId="89" xfId="5" applyNumberFormat="1" applyFont="1" applyFill="1" applyBorder="1" applyAlignment="1" applyProtection="1">
      <alignment vertical="center"/>
    </xf>
    <xf numFmtId="0" fontId="2" fillId="0" borderId="0" xfId="5" applyFont="1" applyFill="1"/>
    <xf numFmtId="0" fontId="9" fillId="0" borderId="0" xfId="5" applyFont="1" applyFill="1"/>
    <xf numFmtId="182" fontId="30" fillId="2" borderId="24" xfId="0" applyNumberFormat="1" applyFont="1" applyFill="1" applyBorder="1" applyAlignment="1" applyProtection="1">
      <alignment vertical="center"/>
      <protection locked="0"/>
    </xf>
    <xf numFmtId="182" fontId="30" fillId="2" borderId="90" xfId="0" applyNumberFormat="1" applyFont="1" applyFill="1" applyBorder="1" applyAlignment="1" applyProtection="1">
      <alignment vertical="center"/>
      <protection locked="0"/>
    </xf>
    <xf numFmtId="182" fontId="30" fillId="2" borderId="91" xfId="0" applyNumberFormat="1" applyFont="1" applyFill="1" applyBorder="1" applyAlignment="1" applyProtection="1">
      <alignment vertical="center"/>
      <protection locked="0"/>
    </xf>
    <xf numFmtId="182" fontId="30" fillId="2" borderId="92" xfId="0" applyNumberFormat="1" applyFont="1" applyFill="1" applyBorder="1" applyAlignment="1" applyProtection="1">
      <alignment vertical="center"/>
      <protection locked="0"/>
    </xf>
    <xf numFmtId="182" fontId="30" fillId="2" borderId="27" xfId="0" applyNumberFormat="1" applyFont="1" applyFill="1" applyBorder="1" applyAlignment="1" applyProtection="1">
      <alignment vertical="center"/>
      <protection locked="0"/>
    </xf>
    <xf numFmtId="182" fontId="9" fillId="2" borderId="94" xfId="5" applyNumberFormat="1" applyFont="1" applyFill="1" applyBorder="1" applyAlignment="1" applyProtection="1">
      <alignment horizontal="center" vertical="center"/>
    </xf>
    <xf numFmtId="182" fontId="9" fillId="2" borderId="76" xfId="5" applyNumberFormat="1" applyFont="1" applyFill="1" applyBorder="1" applyAlignment="1" applyProtection="1">
      <alignment horizontal="center" vertical="center"/>
    </xf>
    <xf numFmtId="182" fontId="9" fillId="2" borderId="95" xfId="5" applyNumberFormat="1" applyFont="1" applyFill="1" applyBorder="1" applyAlignment="1" applyProtection="1">
      <alignment horizontal="center" vertical="center"/>
    </xf>
    <xf numFmtId="182" fontId="30" fillId="2" borderId="96" xfId="0" applyNumberFormat="1" applyFont="1" applyFill="1" applyBorder="1" applyAlignment="1" applyProtection="1">
      <alignment vertical="center"/>
      <protection locked="0"/>
    </xf>
    <xf numFmtId="182" fontId="30" fillId="2" borderId="97" xfId="0" applyNumberFormat="1" applyFont="1" applyFill="1" applyBorder="1" applyAlignment="1" applyProtection="1">
      <alignment vertical="center"/>
      <protection locked="0"/>
    </xf>
    <xf numFmtId="182" fontId="30" fillId="2" borderId="98" xfId="0" applyNumberFormat="1" applyFont="1" applyFill="1" applyBorder="1" applyAlignment="1" applyProtection="1">
      <alignment vertical="center"/>
      <protection locked="0"/>
    </xf>
    <xf numFmtId="182" fontId="15" fillId="2" borderId="99" xfId="5" applyNumberFormat="1" applyFont="1" applyFill="1" applyBorder="1" applyAlignment="1" applyProtection="1">
      <alignment horizontal="right" vertical="center"/>
    </xf>
    <xf numFmtId="182" fontId="15" fillId="2" borderId="90" xfId="5" applyNumberFormat="1" applyFont="1" applyFill="1" applyBorder="1" applyAlignment="1" applyProtection="1">
      <alignment vertical="center"/>
    </xf>
    <xf numFmtId="182" fontId="15" fillId="2" borderId="99" xfId="5" applyNumberFormat="1" applyFont="1" applyFill="1" applyBorder="1" applyAlignment="1" applyProtection="1">
      <alignment vertical="center"/>
    </xf>
    <xf numFmtId="182" fontId="15" fillId="2" borderId="97" xfId="5" applyNumberFormat="1" applyFont="1" applyFill="1" applyBorder="1" applyAlignment="1" applyProtection="1">
      <alignment vertical="center"/>
    </xf>
    <xf numFmtId="182" fontId="15" fillId="2" borderId="101" xfId="5" applyNumberFormat="1" applyFont="1" applyFill="1" applyBorder="1" applyAlignment="1" applyProtection="1">
      <alignment vertical="center"/>
    </xf>
    <xf numFmtId="182" fontId="15" fillId="2" borderId="76" xfId="5" applyNumberFormat="1" applyFont="1" applyFill="1" applyBorder="1" applyAlignment="1" applyProtection="1">
      <alignment vertical="center"/>
    </xf>
    <xf numFmtId="182" fontId="15" fillId="2" borderId="100" xfId="0" applyNumberFormat="1" applyFont="1" applyFill="1" applyBorder="1" applyAlignment="1" applyProtection="1">
      <alignment vertical="center"/>
      <protection locked="0"/>
    </xf>
    <xf numFmtId="182" fontId="15" fillId="2" borderId="102" xfId="5" applyNumberFormat="1" applyFont="1" applyFill="1" applyBorder="1" applyAlignment="1" applyProtection="1">
      <alignment vertical="center"/>
    </xf>
    <xf numFmtId="182" fontId="13" fillId="2" borderId="0" xfId="5" applyNumberFormat="1" applyFont="1" applyFill="1" applyBorder="1" applyAlignment="1" applyProtection="1"/>
    <xf numFmtId="182" fontId="30" fillId="2" borderId="103" xfId="0" applyNumberFormat="1" applyFont="1" applyFill="1" applyBorder="1" applyAlignment="1" applyProtection="1">
      <alignment vertical="center"/>
      <protection locked="0"/>
    </xf>
    <xf numFmtId="182" fontId="30" fillId="2" borderId="69" xfId="0" applyNumberFormat="1" applyFont="1" applyFill="1" applyBorder="1" applyAlignment="1" applyProtection="1">
      <alignment vertical="center"/>
      <protection locked="0"/>
    </xf>
    <xf numFmtId="182" fontId="30" fillId="2" borderId="56" xfId="0" applyNumberFormat="1" applyFont="1" applyFill="1" applyBorder="1" applyAlignment="1" applyProtection="1">
      <alignment vertical="center"/>
      <protection locked="0"/>
    </xf>
    <xf numFmtId="182" fontId="30" fillId="2" borderId="104" xfId="0" applyNumberFormat="1" applyFont="1" applyFill="1" applyBorder="1" applyAlignment="1" applyProtection="1">
      <alignment vertical="center"/>
      <protection locked="0"/>
    </xf>
    <xf numFmtId="182" fontId="15" fillId="2" borderId="49" xfId="5" applyNumberFormat="1" applyFont="1" applyFill="1" applyBorder="1" applyAlignment="1" applyProtection="1">
      <alignment horizontal="right" vertical="center"/>
    </xf>
    <xf numFmtId="182" fontId="15" fillId="2" borderId="105" xfId="5" applyNumberFormat="1" applyFont="1" applyFill="1" applyBorder="1" applyAlignment="1" applyProtection="1">
      <alignment vertical="center"/>
    </xf>
    <xf numFmtId="182" fontId="15" fillId="2" borderId="72" xfId="5" applyNumberFormat="1" applyFont="1" applyFill="1" applyBorder="1" applyAlignment="1" applyProtection="1">
      <alignment vertical="center"/>
    </xf>
    <xf numFmtId="182" fontId="15" fillId="2" borderId="68" xfId="0" applyNumberFormat="1" applyFont="1" applyFill="1" applyBorder="1" applyAlignment="1" applyProtection="1">
      <alignment vertical="center"/>
      <protection locked="0"/>
    </xf>
    <xf numFmtId="0" fontId="9" fillId="2" borderId="72" xfId="5" applyFont="1" applyFill="1" applyBorder="1" applyAlignment="1" applyProtection="1">
      <alignment vertical="center"/>
    </xf>
    <xf numFmtId="0" fontId="9" fillId="2" borderId="72" xfId="5" applyFont="1" applyFill="1" applyBorder="1" applyAlignment="1" applyProtection="1">
      <alignment horizontal="center" vertical="center"/>
    </xf>
    <xf numFmtId="182" fontId="30" fillId="2" borderId="106" xfId="0" applyNumberFormat="1" applyFont="1" applyFill="1" applyBorder="1" applyAlignment="1" applyProtection="1">
      <alignment vertical="center"/>
      <protection locked="0"/>
    </xf>
    <xf numFmtId="182" fontId="9" fillId="2" borderId="106" xfId="4" applyNumberFormat="1" applyFont="1" applyFill="1" applyBorder="1" applyAlignment="1" applyProtection="1">
      <alignment vertical="center"/>
    </xf>
    <xf numFmtId="182" fontId="9" fillId="2" borderId="69" xfId="4" applyNumberFormat="1" applyFont="1" applyFill="1" applyBorder="1" applyAlignment="1" applyProtection="1">
      <alignment vertical="center"/>
    </xf>
    <xf numFmtId="182" fontId="9" fillId="2" borderId="49" xfId="4" applyNumberFormat="1" applyFont="1" applyFill="1" applyBorder="1" applyAlignment="1" applyProtection="1">
      <alignment vertical="center"/>
    </xf>
    <xf numFmtId="182" fontId="9" fillId="2" borderId="111" xfId="4" applyNumberFormat="1" applyFont="1" applyFill="1" applyBorder="1" applyAlignment="1" applyProtection="1">
      <alignment vertical="center"/>
    </xf>
    <xf numFmtId="182" fontId="9" fillId="2" borderId="56" xfId="4" applyNumberFormat="1" applyFont="1" applyFill="1" applyBorder="1" applyAlignment="1" applyProtection="1">
      <alignment vertical="center"/>
    </xf>
    <xf numFmtId="182" fontId="9" fillId="2" borderId="104" xfId="4" applyNumberFormat="1" applyFont="1" applyFill="1" applyBorder="1" applyAlignment="1" applyProtection="1">
      <alignment vertical="center"/>
    </xf>
    <xf numFmtId="0" fontId="9" fillId="2" borderId="72" xfId="0" applyFont="1" applyFill="1" applyBorder="1" applyAlignment="1">
      <alignment horizontal="center" vertical="center"/>
    </xf>
    <xf numFmtId="0" fontId="9" fillId="2" borderId="111" xfId="0" applyFont="1" applyFill="1" applyBorder="1" applyAlignment="1">
      <alignment horizontal="center" vertical="center"/>
    </xf>
    <xf numFmtId="0" fontId="9" fillId="2" borderId="31" xfId="0" applyFont="1" applyFill="1" applyBorder="1"/>
    <xf numFmtId="0" fontId="9" fillId="2" borderId="0" xfId="0" applyFont="1" applyFill="1" applyBorder="1" applyAlignment="1">
      <alignment vertical="center"/>
    </xf>
    <xf numFmtId="179" fontId="9" fillId="2" borderId="31" xfId="5" applyNumberFormat="1" applyFont="1" applyFill="1" applyBorder="1" applyAlignment="1" applyProtection="1">
      <alignment vertical="top" wrapText="1"/>
    </xf>
    <xf numFmtId="182" fontId="9" fillId="0" borderId="17" xfId="2" applyNumberFormat="1" applyFont="1" applyFill="1" applyBorder="1" applyAlignment="1" applyProtection="1">
      <alignment vertical="center"/>
    </xf>
    <xf numFmtId="182" fontId="9" fillId="0" borderId="32" xfId="5" applyNumberFormat="1" applyFont="1" applyFill="1" applyBorder="1" applyAlignment="1">
      <alignment vertical="center"/>
    </xf>
    <xf numFmtId="182" fontId="9" fillId="0" borderId="115" xfId="5" applyNumberFormat="1" applyFont="1" applyFill="1" applyBorder="1" applyAlignment="1">
      <alignment vertical="center"/>
    </xf>
    <xf numFmtId="182" fontId="9" fillId="0" borderId="32" xfId="2" applyNumberFormat="1" applyFont="1" applyFill="1" applyBorder="1" applyProtection="1"/>
    <xf numFmtId="182" fontId="9" fillId="0" borderId="33" xfId="5" applyNumberFormat="1" applyFont="1" applyFill="1" applyBorder="1" applyProtection="1"/>
    <xf numFmtId="182" fontId="9" fillId="0" borderId="38" xfId="2" applyNumberFormat="1" applyFont="1" applyFill="1" applyBorder="1" applyProtection="1"/>
    <xf numFmtId="182" fontId="9" fillId="0" borderId="37" xfId="5" applyNumberFormat="1" applyFont="1" applyFill="1" applyBorder="1" applyProtection="1"/>
    <xf numFmtId="182" fontId="9" fillId="0" borderId="16" xfId="2" applyNumberFormat="1" applyFont="1" applyFill="1" applyBorder="1" applyProtection="1"/>
    <xf numFmtId="182" fontId="9" fillId="0" borderId="28" xfId="5" applyNumberFormat="1" applyFont="1" applyFill="1" applyBorder="1" applyProtection="1"/>
    <xf numFmtId="182" fontId="15" fillId="2" borderId="53" xfId="0" applyNumberFormat="1" applyFont="1" applyFill="1" applyBorder="1" applyAlignment="1" applyProtection="1">
      <alignment vertical="center"/>
      <protection locked="0"/>
    </xf>
    <xf numFmtId="182" fontId="15" fillId="2" borderId="22" xfId="0" applyNumberFormat="1" applyFont="1" applyFill="1" applyBorder="1" applyAlignment="1" applyProtection="1">
      <alignment vertical="center"/>
      <protection locked="0"/>
    </xf>
    <xf numFmtId="180" fontId="9" fillId="0" borderId="0" xfId="0" applyNumberFormat="1" applyFont="1"/>
    <xf numFmtId="180" fontId="15" fillId="0" borderId="14" xfId="0" applyNumberFormat="1" applyFont="1" applyBorder="1" applyAlignment="1" applyProtection="1">
      <alignment vertical="center"/>
    </xf>
    <xf numFmtId="180" fontId="15" fillId="0" borderId="9" xfId="0" applyNumberFormat="1" applyFont="1" applyBorder="1" applyAlignment="1" applyProtection="1">
      <alignment vertical="center"/>
    </xf>
    <xf numFmtId="180" fontId="15" fillId="0" borderId="7" xfId="0" applyNumberFormat="1" applyFont="1" applyBorder="1" applyAlignment="1" applyProtection="1">
      <alignment vertical="center"/>
    </xf>
    <xf numFmtId="49" fontId="15" fillId="0" borderId="10" xfId="0" applyNumberFormat="1" applyFont="1" applyFill="1" applyBorder="1" applyAlignment="1">
      <alignment horizontal="center" vertical="center"/>
    </xf>
    <xf numFmtId="183" fontId="15" fillId="0" borderId="10" xfId="0" applyNumberFormat="1" applyFont="1" applyBorder="1" applyAlignment="1">
      <alignment horizontal="right" vertical="center"/>
    </xf>
    <xf numFmtId="183" fontId="15" fillId="0" borderId="9" xfId="0" applyNumberFormat="1" applyFont="1" applyBorder="1" applyAlignment="1">
      <alignment horizontal="right" vertical="center"/>
    </xf>
    <xf numFmtId="180" fontId="15" fillId="0" borderId="117" xfId="0" applyNumberFormat="1" applyFont="1" applyBorder="1" applyAlignment="1">
      <alignment horizontal="right" vertical="center"/>
    </xf>
    <xf numFmtId="180" fontId="15" fillId="0" borderId="9" xfId="0" applyNumberFormat="1" applyFont="1" applyBorder="1" applyAlignment="1">
      <alignment horizontal="right" vertical="center"/>
    </xf>
    <xf numFmtId="180" fontId="15" fillId="0" borderId="10" xfId="0" applyNumberFormat="1" applyFont="1" applyBorder="1" applyAlignment="1">
      <alignment horizontal="right" vertical="center"/>
    </xf>
    <xf numFmtId="180" fontId="15" fillId="0" borderId="13" xfId="0" applyNumberFormat="1" applyFont="1" applyBorder="1" applyAlignment="1">
      <alignment horizontal="right" vertical="center"/>
    </xf>
    <xf numFmtId="183" fontId="15" fillId="0" borderId="13" xfId="0" applyNumberFormat="1" applyFont="1" applyBorder="1" applyAlignment="1">
      <alignment horizontal="right" vertical="center"/>
    </xf>
    <xf numFmtId="182" fontId="15" fillId="0" borderId="37" xfId="5" applyNumberFormat="1" applyFont="1" applyFill="1" applyBorder="1" applyAlignment="1" applyProtection="1">
      <alignment vertical="center"/>
    </xf>
    <xf numFmtId="182" fontId="24" fillId="0" borderId="32" xfId="5" applyNumberFormat="1" applyFont="1" applyFill="1" applyBorder="1" applyProtection="1"/>
    <xf numFmtId="182" fontId="24" fillId="0" borderId="38" xfId="5" applyNumberFormat="1" applyFont="1" applyFill="1" applyBorder="1" applyProtection="1"/>
    <xf numFmtId="0" fontId="11" fillId="0" borderId="118" xfId="6" applyNumberFormat="1" applyFont="1" applyFill="1" applyBorder="1" applyAlignment="1">
      <alignment horizontal="center" vertical="center"/>
    </xf>
    <xf numFmtId="0" fontId="11" fillId="0" borderId="9" xfId="6" applyNumberFormat="1" applyFont="1" applyFill="1" applyBorder="1" applyAlignment="1">
      <alignment horizontal="center" vertical="center"/>
    </xf>
    <xf numFmtId="0" fontId="11" fillId="0" borderId="119" xfId="6" applyNumberFormat="1" applyFont="1" applyFill="1" applyBorder="1" applyAlignment="1">
      <alignment horizontal="center" vertical="center"/>
    </xf>
    <xf numFmtId="182" fontId="24" fillId="0" borderId="32" xfId="5" applyNumberFormat="1" applyFont="1" applyFill="1" applyBorder="1" applyAlignment="1" applyProtection="1"/>
    <xf numFmtId="182" fontId="9" fillId="0" borderId="80" xfId="5" applyNumberFormat="1" applyFont="1" applyFill="1" applyBorder="1" applyAlignment="1" applyProtection="1">
      <alignment vertical="center"/>
    </xf>
    <xf numFmtId="182" fontId="9" fillId="0" borderId="35" xfId="5" applyNumberFormat="1" applyFont="1" applyFill="1" applyBorder="1" applyAlignment="1">
      <alignment vertical="center"/>
    </xf>
    <xf numFmtId="179" fontId="23" fillId="0" borderId="120" xfId="0" applyNumberFormat="1" applyFont="1" applyFill="1" applyBorder="1" applyAlignment="1" applyProtection="1">
      <alignment horizontal="center" vertical="center"/>
      <protection locked="0"/>
    </xf>
    <xf numFmtId="182" fontId="9" fillId="0" borderId="121" xfId="2" applyNumberFormat="1" applyFont="1" applyFill="1" applyBorder="1" applyProtection="1"/>
    <xf numFmtId="182" fontId="9" fillId="0" borderId="121" xfId="5" applyNumberFormat="1" applyFont="1" applyFill="1" applyBorder="1" applyProtection="1"/>
    <xf numFmtId="182" fontId="9" fillId="0" borderId="122" xfId="2" applyNumberFormat="1" applyFont="1" applyFill="1" applyBorder="1" applyProtection="1"/>
    <xf numFmtId="182" fontId="9" fillId="0" borderId="123" xfId="5" applyNumberFormat="1" applyFont="1" applyFill="1" applyBorder="1" applyProtection="1"/>
    <xf numFmtId="182" fontId="9" fillId="0" borderId="36" xfId="5" applyNumberFormat="1" applyFont="1" applyFill="1" applyBorder="1" applyAlignment="1">
      <alignment vertical="center"/>
    </xf>
    <xf numFmtId="182" fontId="15" fillId="0" borderId="42" xfId="5" applyNumberFormat="1" applyFont="1" applyFill="1" applyBorder="1" applyAlignment="1" applyProtection="1">
      <alignment vertical="center"/>
    </xf>
    <xf numFmtId="182" fontId="15" fillId="0" borderId="33" xfId="5" applyNumberFormat="1" applyFont="1" applyFill="1" applyBorder="1" applyAlignment="1" applyProtection="1">
      <alignment vertical="center"/>
    </xf>
    <xf numFmtId="182" fontId="15" fillId="0" borderId="32" xfId="5" applyNumberFormat="1" applyFont="1" applyFill="1" applyBorder="1" applyAlignment="1" applyProtection="1">
      <alignment vertical="center"/>
    </xf>
    <xf numFmtId="182" fontId="30" fillId="2" borderId="9" xfId="0" applyNumberFormat="1" applyFont="1" applyFill="1" applyBorder="1" applyAlignment="1" applyProtection="1">
      <alignment vertical="center"/>
      <protection locked="0"/>
    </xf>
    <xf numFmtId="182" fontId="28" fillId="2" borderId="124" xfId="0" applyNumberFormat="1" applyFont="1" applyFill="1" applyBorder="1" applyAlignment="1">
      <alignment horizontal="center" vertical="center"/>
    </xf>
    <xf numFmtId="182" fontId="15" fillId="2" borderId="73" xfId="5" applyNumberFormat="1" applyFont="1" applyFill="1" applyBorder="1" applyAlignment="1" applyProtection="1">
      <alignment vertical="center"/>
    </xf>
    <xf numFmtId="0" fontId="9" fillId="0" borderId="34" xfId="5" applyFont="1" applyFill="1" applyBorder="1" applyAlignment="1">
      <alignment horizontal="center" vertical="center"/>
    </xf>
    <xf numFmtId="182" fontId="9" fillId="0" borderId="38" xfId="0" applyNumberFormat="1" applyFont="1" applyFill="1" applyBorder="1" applyAlignment="1">
      <alignment vertical="center"/>
    </xf>
    <xf numFmtId="182" fontId="9" fillId="0" borderId="125" xfId="0" applyNumberFormat="1" applyFont="1" applyFill="1" applyBorder="1" applyAlignment="1">
      <alignment vertical="center"/>
    </xf>
    <xf numFmtId="182" fontId="9" fillId="0" borderId="38" xfId="5" applyNumberFormat="1" applyFont="1" applyFill="1" applyBorder="1" applyAlignment="1">
      <alignment vertical="center"/>
    </xf>
    <xf numFmtId="182" fontId="9" fillId="0" borderId="126" xfId="5" applyNumberFormat="1" applyFont="1" applyFill="1" applyBorder="1" applyAlignment="1">
      <alignment vertical="center"/>
    </xf>
    <xf numFmtId="182" fontId="9" fillId="0" borderId="47" xfId="2" applyNumberFormat="1" applyFont="1" applyFill="1" applyBorder="1" applyProtection="1"/>
    <xf numFmtId="182" fontId="9" fillId="0" borderId="46" xfId="5" applyNumberFormat="1" applyFont="1" applyFill="1" applyBorder="1" applyProtection="1"/>
    <xf numFmtId="182" fontId="9" fillId="0" borderId="127" xfId="2" applyNumberFormat="1" applyFont="1" applyFill="1" applyBorder="1" applyProtection="1"/>
    <xf numFmtId="182" fontId="9" fillId="0" borderId="48" xfId="5" applyNumberFormat="1" applyFont="1" applyFill="1" applyBorder="1" applyProtection="1"/>
    <xf numFmtId="182" fontId="9" fillId="0" borderId="126" xfId="2" applyNumberFormat="1" applyFont="1" applyFill="1" applyBorder="1" applyProtection="1"/>
    <xf numFmtId="182" fontId="9" fillId="0" borderId="49" xfId="5" applyNumberFormat="1" applyFont="1" applyFill="1" applyBorder="1" applyProtection="1"/>
    <xf numFmtId="182" fontId="9" fillId="0" borderId="89" xfId="2" applyNumberFormat="1" applyFont="1" applyFill="1" applyBorder="1" applyProtection="1"/>
    <xf numFmtId="182" fontId="9" fillId="0" borderId="87" xfId="5" applyNumberFormat="1" applyFont="1" applyFill="1" applyBorder="1" applyProtection="1"/>
    <xf numFmtId="182" fontId="9" fillId="0" borderId="128" xfId="2" applyNumberFormat="1" applyFont="1" applyFill="1" applyBorder="1" applyProtection="1"/>
    <xf numFmtId="182" fontId="9" fillId="0" borderId="87" xfId="2" applyNumberFormat="1" applyFont="1" applyFill="1" applyBorder="1" applyProtection="1"/>
    <xf numFmtId="182" fontId="11" fillId="0" borderId="88" xfId="5" applyNumberFormat="1" applyFont="1" applyFill="1" applyBorder="1" applyAlignment="1" applyProtection="1">
      <alignment vertical="center"/>
    </xf>
    <xf numFmtId="182" fontId="9" fillId="0" borderId="119" xfId="5" applyNumberFormat="1" applyFont="1" applyFill="1" applyBorder="1" applyAlignment="1" applyProtection="1">
      <alignment vertical="center"/>
    </xf>
    <xf numFmtId="182" fontId="9" fillId="0" borderId="9" xfId="5" applyNumberFormat="1" applyFont="1" applyFill="1" applyBorder="1" applyAlignment="1">
      <alignment vertical="center"/>
    </xf>
    <xf numFmtId="182" fontId="9" fillId="0" borderId="129" xfId="5" applyNumberFormat="1" applyFont="1" applyFill="1" applyBorder="1" applyAlignment="1" applyProtection="1">
      <alignment vertical="center"/>
    </xf>
    <xf numFmtId="182" fontId="9" fillId="0" borderId="34" xfId="5" applyNumberFormat="1" applyFont="1" applyFill="1" applyBorder="1" applyAlignment="1">
      <alignment vertical="center"/>
    </xf>
    <xf numFmtId="182" fontId="9" fillId="0" borderId="21" xfId="5" applyNumberFormat="1" applyFont="1" applyFill="1" applyBorder="1" applyAlignment="1">
      <alignment vertical="center"/>
    </xf>
    <xf numFmtId="182" fontId="11" fillId="0" borderId="119" xfId="5" applyNumberFormat="1" applyFont="1" applyFill="1" applyBorder="1" applyAlignment="1" applyProtection="1">
      <alignment vertical="center"/>
    </xf>
    <xf numFmtId="182" fontId="9" fillId="0" borderId="88" xfId="5" applyNumberFormat="1" applyFont="1" applyFill="1" applyBorder="1" applyAlignment="1" applyProtection="1">
      <alignment vertical="center"/>
    </xf>
    <xf numFmtId="182" fontId="9" fillId="0" borderId="37" xfId="5" applyNumberFormat="1" applyFont="1" applyFill="1" applyBorder="1" applyAlignment="1">
      <alignment vertical="center"/>
    </xf>
    <xf numFmtId="182" fontId="15" fillId="0" borderId="0" xfId="5" applyNumberFormat="1" applyFont="1" applyFill="1" applyAlignment="1">
      <alignment horizontal="left"/>
    </xf>
    <xf numFmtId="182" fontId="9" fillId="0" borderId="99" xfId="5" applyNumberFormat="1" applyFont="1" applyFill="1" applyBorder="1" applyAlignment="1">
      <alignment vertical="center"/>
    </xf>
    <xf numFmtId="182" fontId="9" fillId="0" borderId="130" xfId="5" applyNumberFormat="1" applyFont="1" applyFill="1" applyBorder="1" applyAlignment="1">
      <alignment vertical="center"/>
    </xf>
    <xf numFmtId="182" fontId="24" fillId="0" borderId="37" xfId="1" applyNumberFormat="1" applyFont="1" applyFill="1" applyBorder="1" applyAlignment="1" applyProtection="1">
      <alignment vertical="center"/>
    </xf>
    <xf numFmtId="182" fontId="24" fillId="0" borderId="37" xfId="5" applyNumberFormat="1" applyFont="1" applyFill="1" applyBorder="1" applyAlignment="1" applyProtection="1">
      <alignment vertical="center"/>
    </xf>
    <xf numFmtId="182" fontId="24" fillId="0" borderId="99" xfId="5" applyNumberFormat="1" applyFont="1" applyFill="1" applyBorder="1" applyAlignment="1" applyProtection="1">
      <alignment vertical="center"/>
    </xf>
    <xf numFmtId="182" fontId="24" fillId="0" borderId="38" xfId="5" applyNumberFormat="1" applyFont="1" applyFill="1" applyBorder="1" applyAlignment="1" applyProtection="1">
      <alignment vertical="center"/>
    </xf>
    <xf numFmtId="182" fontId="15" fillId="0" borderId="38" xfId="5" applyNumberFormat="1" applyFont="1" applyFill="1" applyBorder="1" applyAlignment="1" applyProtection="1">
      <alignment vertical="center"/>
    </xf>
    <xf numFmtId="182" fontId="24" fillId="0" borderId="49" xfId="5" applyNumberFormat="1" applyFont="1" applyFill="1" applyBorder="1" applyAlignment="1" applyProtection="1">
      <alignment vertical="center"/>
    </xf>
    <xf numFmtId="182" fontId="2" fillId="0" borderId="0" xfId="5" applyNumberFormat="1" applyFont="1" applyFill="1" applyBorder="1" applyAlignment="1"/>
    <xf numFmtId="182" fontId="2" fillId="0" borderId="0" xfId="5" applyNumberFormat="1" applyFont="1" applyFill="1" applyAlignment="1"/>
    <xf numFmtId="182" fontId="15" fillId="0" borderId="69" xfId="5" applyNumberFormat="1" applyFont="1" applyFill="1" applyBorder="1" applyAlignment="1" applyProtection="1">
      <alignment vertical="center"/>
    </xf>
    <xf numFmtId="182" fontId="15" fillId="0" borderId="49" xfId="5" applyNumberFormat="1" applyFont="1" applyFill="1" applyBorder="1" applyAlignment="1" applyProtection="1">
      <alignment vertical="center"/>
    </xf>
    <xf numFmtId="182" fontId="15" fillId="0" borderId="21" xfId="5" applyNumberFormat="1" applyFont="1" applyFill="1" applyBorder="1" applyAlignment="1" applyProtection="1">
      <alignment vertical="center"/>
    </xf>
    <xf numFmtId="182" fontId="15" fillId="0" borderId="56" xfId="5" applyNumberFormat="1" applyFont="1" applyFill="1" applyBorder="1" applyAlignment="1" applyProtection="1">
      <alignment vertical="center"/>
    </xf>
    <xf numFmtId="182" fontId="15" fillId="0" borderId="22" xfId="5" applyNumberFormat="1" applyFont="1" applyFill="1" applyBorder="1" applyAlignment="1" applyProtection="1">
      <alignment vertical="center"/>
    </xf>
    <xf numFmtId="182" fontId="15" fillId="0" borderId="39" xfId="5" applyNumberFormat="1" applyFont="1" applyFill="1" applyBorder="1" applyAlignment="1" applyProtection="1">
      <alignment vertical="center"/>
    </xf>
    <xf numFmtId="182" fontId="15" fillId="0" borderId="68" xfId="5" applyNumberFormat="1" applyFont="1" applyFill="1" applyBorder="1" applyAlignment="1" applyProtection="1">
      <alignment vertical="center"/>
    </xf>
    <xf numFmtId="0" fontId="9" fillId="0" borderId="88" xfId="6" applyFont="1" applyFill="1" applyBorder="1" applyAlignment="1">
      <alignment horizontal="center" vertical="center"/>
    </xf>
    <xf numFmtId="184" fontId="15" fillId="0" borderId="32" xfId="0" applyNumberFormat="1" applyFont="1" applyFill="1" applyBorder="1" applyAlignment="1" applyProtection="1">
      <protection locked="0"/>
    </xf>
    <xf numFmtId="184" fontId="15" fillId="0" borderId="33" xfId="5" applyNumberFormat="1" applyFont="1" applyFill="1" applyBorder="1" applyProtection="1"/>
    <xf numFmtId="177" fontId="24" fillId="0" borderId="33" xfId="5" applyNumberFormat="1" applyFont="1" applyFill="1" applyBorder="1" applyProtection="1"/>
    <xf numFmtId="184" fontId="24" fillId="0" borderId="33" xfId="5" applyNumberFormat="1" applyFont="1" applyFill="1" applyBorder="1" applyProtection="1"/>
    <xf numFmtId="180" fontId="24" fillId="0" borderId="33" xfId="5" applyNumberFormat="1" applyFont="1" applyFill="1" applyBorder="1" applyProtection="1"/>
    <xf numFmtId="180" fontId="24" fillId="0" borderId="69" xfId="5" applyNumberFormat="1" applyFont="1" applyFill="1" applyBorder="1" applyProtection="1"/>
    <xf numFmtId="0" fontId="9" fillId="0" borderId="88" xfId="6" applyNumberFormat="1" applyFont="1" applyFill="1" applyBorder="1" applyAlignment="1">
      <alignment horizontal="center" vertical="center"/>
    </xf>
    <xf numFmtId="184" fontId="15" fillId="0" borderId="34" xfId="0" applyNumberFormat="1" applyFont="1" applyFill="1" applyBorder="1" applyAlignment="1" applyProtection="1">
      <protection locked="0"/>
    </xf>
    <xf numFmtId="184" fontId="15" fillId="0" borderId="21" xfId="5" applyNumberFormat="1" applyFont="1" applyFill="1" applyBorder="1" applyProtection="1"/>
    <xf numFmtId="177" fontId="24" fillId="0" borderId="21" xfId="5" applyNumberFormat="1" applyFont="1" applyFill="1" applyBorder="1" applyProtection="1"/>
    <xf numFmtId="184" fontId="24" fillId="0" borderId="21" xfId="5" applyNumberFormat="1" applyFont="1" applyFill="1" applyBorder="1" applyProtection="1"/>
    <xf numFmtId="180" fontId="24" fillId="0" borderId="21" xfId="5" applyNumberFormat="1" applyFont="1" applyFill="1" applyBorder="1" applyProtection="1"/>
    <xf numFmtId="180" fontId="24" fillId="0" borderId="56" xfId="5" applyNumberFormat="1" applyFont="1" applyFill="1" applyBorder="1" applyProtection="1"/>
    <xf numFmtId="184" fontId="24" fillId="0" borderId="29" xfId="5" applyNumberFormat="1" applyFont="1" applyFill="1" applyBorder="1" applyProtection="1"/>
    <xf numFmtId="176" fontId="15" fillId="0" borderId="9" xfId="5" applyNumberFormat="1" applyFont="1" applyFill="1" applyBorder="1"/>
    <xf numFmtId="184" fontId="24" fillId="0" borderId="24" xfId="5" applyNumberFormat="1" applyFont="1" applyFill="1" applyBorder="1" applyProtection="1"/>
    <xf numFmtId="184" fontId="24" fillId="0" borderId="37" xfId="5" applyNumberFormat="1" applyFont="1" applyFill="1" applyBorder="1" applyProtection="1"/>
    <xf numFmtId="0" fontId="9" fillId="0" borderId="131" xfId="6" applyNumberFormat="1" applyFont="1" applyFill="1" applyBorder="1" applyAlignment="1">
      <alignment horizontal="center" vertical="center"/>
    </xf>
    <xf numFmtId="184" fontId="15" fillId="0" borderId="26" xfId="0" applyNumberFormat="1" applyFont="1" applyFill="1" applyBorder="1" applyAlignment="1" applyProtection="1">
      <protection locked="0"/>
    </xf>
    <xf numFmtId="184" fontId="15" fillId="0" borderId="29" xfId="5" applyNumberFormat="1" applyFont="1" applyFill="1" applyBorder="1" applyProtection="1"/>
    <xf numFmtId="184" fontId="15" fillId="0" borderId="132" xfId="0" applyNumberFormat="1" applyFont="1" applyFill="1" applyBorder="1" applyAlignment="1" applyProtection="1">
      <protection locked="0"/>
    </xf>
    <xf numFmtId="184" fontId="15" fillId="0" borderId="133" xfId="0" applyNumberFormat="1" applyFont="1" applyFill="1" applyBorder="1" applyAlignment="1" applyProtection="1">
      <protection locked="0"/>
    </xf>
    <xf numFmtId="177" fontId="24" fillId="0" borderId="133" xfId="0" applyNumberFormat="1" applyFont="1" applyFill="1" applyBorder="1" applyAlignment="1" applyProtection="1">
      <protection locked="0"/>
    </xf>
    <xf numFmtId="184" fontId="24" fillId="0" borderId="133" xfId="0" applyNumberFormat="1" applyFont="1" applyFill="1" applyBorder="1" applyAlignment="1" applyProtection="1">
      <protection locked="0"/>
    </xf>
    <xf numFmtId="180" fontId="24" fillId="0" borderId="133" xfId="0" applyNumberFormat="1" applyFont="1" applyFill="1" applyBorder="1" applyAlignment="1" applyProtection="1">
      <protection locked="0"/>
    </xf>
    <xf numFmtId="182" fontId="15" fillId="0" borderId="32" xfId="5" applyNumberFormat="1" applyFont="1" applyFill="1" applyBorder="1" applyProtection="1"/>
    <xf numFmtId="182" fontId="15" fillId="0" borderId="33" xfId="5" applyNumberFormat="1" applyFont="1" applyFill="1" applyBorder="1" applyProtection="1"/>
    <xf numFmtId="182" fontId="15" fillId="0" borderId="32" xfId="5" applyNumberFormat="1" applyFont="1" applyFill="1" applyBorder="1" applyAlignment="1" applyProtection="1"/>
    <xf numFmtId="0" fontId="22" fillId="0" borderId="0" xfId="5" applyFont="1" applyFill="1"/>
    <xf numFmtId="182" fontId="15" fillId="0" borderId="37" xfId="5" applyNumberFormat="1" applyFont="1" applyFill="1" applyBorder="1" applyProtection="1"/>
    <xf numFmtId="182" fontId="15" fillId="0" borderId="38" xfId="5" applyNumberFormat="1" applyFont="1" applyFill="1" applyBorder="1" applyProtection="1"/>
    <xf numFmtId="182" fontId="15" fillId="0" borderId="38" xfId="5" applyNumberFormat="1" applyFont="1" applyFill="1" applyBorder="1" applyAlignment="1" applyProtection="1"/>
    <xf numFmtId="182" fontId="15" fillId="0" borderId="39" xfId="5" applyNumberFormat="1" applyFont="1" applyFill="1" applyBorder="1" applyProtection="1"/>
    <xf numFmtId="0" fontId="22" fillId="0" borderId="0" xfId="5" applyFont="1" applyFill="1" applyBorder="1"/>
    <xf numFmtId="182" fontId="24" fillId="0" borderId="69" xfId="5" applyNumberFormat="1" applyFont="1" applyFill="1" applyBorder="1" applyAlignment="1" applyProtection="1"/>
    <xf numFmtId="182" fontId="24" fillId="0" borderId="49" xfId="5" applyNumberFormat="1" applyFont="1" applyFill="1" applyBorder="1" applyProtection="1"/>
    <xf numFmtId="182" fontId="15" fillId="0" borderId="69" xfId="5" applyNumberFormat="1" applyFont="1" applyFill="1" applyBorder="1" applyAlignment="1" applyProtection="1"/>
    <xf numFmtId="182" fontId="15" fillId="0" borderId="49" xfId="5" applyNumberFormat="1" applyFont="1" applyFill="1" applyBorder="1" applyAlignment="1" applyProtection="1"/>
    <xf numFmtId="182" fontId="15" fillId="0" borderId="49" xfId="5" applyNumberFormat="1" applyFont="1" applyFill="1" applyBorder="1" applyProtection="1"/>
    <xf numFmtId="182" fontId="15" fillId="0" borderId="68" xfId="5" applyNumberFormat="1" applyFont="1" applyFill="1" applyBorder="1" applyProtection="1"/>
    <xf numFmtId="0" fontId="11" fillId="0" borderId="34" xfId="5" applyFont="1" applyFill="1" applyBorder="1" applyAlignment="1" applyProtection="1">
      <alignment horizontal="center" vertical="center"/>
    </xf>
    <xf numFmtId="0" fontId="9" fillId="0" borderId="34" xfId="5" applyFont="1" applyFill="1" applyBorder="1" applyAlignment="1" applyProtection="1">
      <alignment horizontal="center" vertical="center"/>
    </xf>
    <xf numFmtId="0" fontId="9" fillId="0" borderId="17" xfId="0" applyFont="1" applyFill="1" applyBorder="1" applyAlignment="1">
      <alignment horizontal="center" vertical="center"/>
    </xf>
    <xf numFmtId="179" fontId="9" fillId="0" borderId="32" xfId="5" applyNumberFormat="1" applyFont="1" applyFill="1" applyBorder="1" applyAlignment="1">
      <alignment vertical="center"/>
    </xf>
    <xf numFmtId="179" fontId="9" fillId="0" borderId="17" xfId="5" applyNumberFormat="1" applyFont="1" applyFill="1" applyBorder="1" applyAlignment="1">
      <alignment vertical="center"/>
    </xf>
    <xf numFmtId="179" fontId="9" fillId="0" borderId="34" xfId="5" applyNumberFormat="1" applyFont="1" applyFill="1" applyBorder="1" applyAlignment="1">
      <alignment vertical="center"/>
    </xf>
    <xf numFmtId="179" fontId="9" fillId="0" borderId="19" xfId="5" applyNumberFormat="1" applyFont="1" applyFill="1" applyBorder="1" applyAlignment="1">
      <alignment vertical="center"/>
    </xf>
    <xf numFmtId="179" fontId="9" fillId="0" borderId="134" xfId="5" applyNumberFormat="1" applyFont="1" applyFill="1" applyBorder="1" applyAlignment="1">
      <alignment vertical="center"/>
    </xf>
    <xf numFmtId="179" fontId="9" fillId="0" borderId="135" xfId="5" applyNumberFormat="1" applyFont="1" applyFill="1" applyBorder="1" applyAlignment="1">
      <alignment vertical="center"/>
    </xf>
    <xf numFmtId="0" fontId="9" fillId="0" borderId="136" xfId="0" applyFont="1" applyFill="1" applyBorder="1" applyAlignment="1">
      <alignment horizontal="center" vertical="center"/>
    </xf>
    <xf numFmtId="182" fontId="30" fillId="0" borderId="32" xfId="0" applyNumberFormat="1" applyFont="1" applyFill="1" applyBorder="1" applyAlignment="1" applyProtection="1">
      <alignment vertical="center"/>
      <protection locked="0"/>
    </xf>
    <xf numFmtId="182" fontId="30" fillId="0" borderId="33" xfId="0" applyNumberFormat="1" applyFont="1" applyFill="1" applyBorder="1" applyAlignment="1" applyProtection="1">
      <alignment vertical="center"/>
      <protection locked="0"/>
    </xf>
    <xf numFmtId="182" fontId="30" fillId="0" borderId="97" xfId="0" applyNumberFormat="1" applyFont="1" applyFill="1" applyBorder="1" applyAlignment="1" applyProtection="1">
      <alignment vertical="center"/>
      <protection locked="0"/>
    </xf>
    <xf numFmtId="182" fontId="30" fillId="0" borderId="69" xfId="0" applyNumberFormat="1" applyFont="1" applyFill="1" applyBorder="1" applyAlignment="1" applyProtection="1">
      <alignment vertical="center"/>
      <protection locked="0"/>
    </xf>
    <xf numFmtId="182" fontId="33" fillId="0" borderId="33" xfId="0" applyNumberFormat="1" applyFont="1" applyFill="1" applyBorder="1" applyAlignment="1" applyProtection="1">
      <alignment vertical="center"/>
      <protection locked="0"/>
    </xf>
    <xf numFmtId="182" fontId="33" fillId="0" borderId="32" xfId="0" applyNumberFormat="1" applyFont="1" applyFill="1" applyBorder="1" applyAlignment="1" applyProtection="1">
      <alignment vertical="center"/>
      <protection locked="0"/>
    </xf>
    <xf numFmtId="182" fontId="33" fillId="0" borderId="69" xfId="0" applyNumberFormat="1" applyFont="1" applyFill="1" applyBorder="1" applyAlignment="1" applyProtection="1">
      <alignment vertical="center"/>
      <protection locked="0"/>
    </xf>
    <xf numFmtId="178" fontId="22" fillId="0" borderId="0" xfId="5" applyNumberFormat="1" applyFont="1" applyFill="1" applyBorder="1"/>
    <xf numFmtId="178" fontId="22" fillId="0" borderId="0" xfId="5" applyNumberFormat="1" applyFont="1" applyFill="1"/>
    <xf numFmtId="182" fontId="30" fillId="0" borderId="30" xfId="0" applyNumberFormat="1" applyFont="1" applyFill="1" applyBorder="1" applyAlignment="1" applyProtection="1">
      <alignment vertical="center"/>
      <protection locked="0"/>
    </xf>
    <xf numFmtId="182" fontId="30" fillId="0" borderId="20" xfId="0" applyNumberFormat="1" applyFont="1" applyFill="1" applyBorder="1" applyAlignment="1" applyProtection="1">
      <alignment vertical="center"/>
      <protection locked="0"/>
    </xf>
    <xf numFmtId="178" fontId="2" fillId="0" borderId="0" xfId="5" applyNumberFormat="1" applyFont="1" applyFill="1" applyBorder="1"/>
    <xf numFmtId="178" fontId="2" fillId="0" borderId="0" xfId="5" applyNumberFormat="1" applyFont="1" applyFill="1"/>
    <xf numFmtId="182" fontId="9" fillId="0" borderId="33" xfId="5" applyNumberFormat="1" applyFont="1" applyFill="1" applyBorder="1" applyAlignment="1" applyProtection="1">
      <alignment vertical="center"/>
    </xf>
    <xf numFmtId="182" fontId="9" fillId="0" borderId="115" xfId="5" applyNumberFormat="1" applyFont="1" applyFill="1" applyBorder="1" applyAlignment="1" applyProtection="1">
      <alignment vertical="center"/>
    </xf>
    <xf numFmtId="0" fontId="11" fillId="0" borderId="0" xfId="5" applyFont="1" applyFill="1" applyProtection="1"/>
    <xf numFmtId="182" fontId="2" fillId="0" borderId="0" xfId="5" applyNumberFormat="1" applyFont="1" applyFill="1"/>
    <xf numFmtId="182" fontId="9" fillId="0" borderId="137" xfId="5" applyNumberFormat="1" applyFont="1" applyFill="1" applyBorder="1" applyAlignment="1">
      <alignment vertical="center"/>
    </xf>
    <xf numFmtId="182" fontId="9" fillId="0" borderId="138" xfId="5" applyNumberFormat="1" applyFont="1" applyFill="1" applyBorder="1" applyAlignment="1">
      <alignment vertical="center"/>
    </xf>
    <xf numFmtId="182" fontId="9" fillId="0" borderId="27" xfId="5" applyNumberFormat="1" applyFont="1" applyFill="1" applyBorder="1" applyAlignment="1">
      <alignment vertical="center"/>
    </xf>
    <xf numFmtId="179" fontId="9" fillId="0" borderId="27" xfId="5" applyNumberFormat="1" applyFont="1" applyFill="1" applyBorder="1" applyAlignment="1">
      <alignment vertical="center"/>
    </xf>
    <xf numFmtId="179" fontId="9" fillId="0" borderId="115" xfId="5" applyNumberFormat="1" applyFont="1" applyFill="1" applyBorder="1" applyAlignment="1">
      <alignment vertical="center"/>
    </xf>
    <xf numFmtId="184" fontId="30" fillId="0" borderId="33" xfId="0" applyNumberFormat="1" applyFont="1" applyFill="1" applyBorder="1" applyAlignment="1" applyProtection="1">
      <alignment vertical="center"/>
      <protection locked="0"/>
    </xf>
    <xf numFmtId="184" fontId="30" fillId="0" borderId="32" xfId="0" applyNumberFormat="1" applyFont="1" applyFill="1" applyBorder="1" applyAlignment="1" applyProtection="1">
      <alignment vertical="center"/>
      <protection locked="0"/>
    </xf>
    <xf numFmtId="184" fontId="33" fillId="0" borderId="33" xfId="0" applyNumberFormat="1" applyFont="1" applyFill="1" applyBorder="1" applyAlignment="1" applyProtection="1">
      <alignment vertical="center"/>
      <protection locked="0"/>
    </xf>
    <xf numFmtId="184" fontId="30" fillId="0" borderId="139" xfId="0" applyNumberFormat="1" applyFont="1" applyFill="1" applyBorder="1" applyAlignment="1" applyProtection="1">
      <alignment vertical="center"/>
      <protection locked="0"/>
    </xf>
    <xf numFmtId="184" fontId="30" fillId="0" borderId="97" xfId="0" applyNumberFormat="1" applyFont="1" applyFill="1" applyBorder="1" applyAlignment="1" applyProtection="1">
      <alignment vertical="center"/>
      <protection locked="0"/>
    </xf>
    <xf numFmtId="184" fontId="33" fillId="0" borderId="32" xfId="0" applyNumberFormat="1" applyFont="1" applyFill="1" applyBorder="1" applyAlignment="1" applyProtection="1">
      <alignment vertical="center"/>
      <protection locked="0"/>
    </xf>
    <xf numFmtId="177" fontId="33" fillId="0" borderId="32" xfId="0" applyNumberFormat="1" applyFont="1" applyFill="1" applyBorder="1" applyAlignment="1" applyProtection="1">
      <alignment vertical="center"/>
      <protection locked="0"/>
    </xf>
    <xf numFmtId="177" fontId="33" fillId="0" borderId="33" xfId="0" applyNumberFormat="1" applyFont="1" applyFill="1" applyBorder="1" applyAlignment="1" applyProtection="1">
      <alignment vertical="center"/>
      <protection locked="0"/>
    </xf>
    <xf numFmtId="0" fontId="11" fillId="0" borderId="30" xfId="0" applyFont="1" applyFill="1" applyBorder="1" applyAlignment="1">
      <alignment horizontal="center" vertical="center"/>
    </xf>
    <xf numFmtId="182" fontId="11" fillId="0" borderId="19" xfId="4" applyNumberFormat="1" applyFont="1" applyFill="1" applyBorder="1" applyAlignment="1" applyProtection="1">
      <alignment vertical="center"/>
    </xf>
    <xf numFmtId="182" fontId="11" fillId="0" borderId="32" xfId="4" applyNumberFormat="1" applyFont="1" applyFill="1" applyBorder="1" applyAlignment="1" applyProtection="1">
      <alignment vertical="center"/>
    </xf>
    <xf numFmtId="182" fontId="11" fillId="0" borderId="33" xfId="4" applyNumberFormat="1" applyFont="1" applyFill="1" applyBorder="1" applyAlignment="1" applyProtection="1">
      <alignment vertical="center"/>
    </xf>
    <xf numFmtId="0" fontId="9" fillId="0" borderId="0" xfId="0" applyFont="1" applyFill="1"/>
    <xf numFmtId="182" fontId="9" fillId="0" borderId="141" xfId="5" applyNumberFormat="1" applyFont="1" applyFill="1" applyBorder="1" applyAlignment="1">
      <alignment vertical="center"/>
    </xf>
    <xf numFmtId="182" fontId="9" fillId="0" borderId="69" xfId="5" applyNumberFormat="1" applyFont="1" applyFill="1" applyBorder="1" applyAlignment="1" applyProtection="1">
      <alignment vertical="center"/>
    </xf>
    <xf numFmtId="182" fontId="9" fillId="0" borderId="142" xfId="2" applyNumberFormat="1" applyFont="1" applyFill="1" applyBorder="1" applyProtection="1"/>
    <xf numFmtId="182" fontId="9" fillId="0" borderId="143" xfId="5" applyNumberFormat="1" applyFont="1" applyFill="1" applyBorder="1" applyProtection="1"/>
    <xf numFmtId="182" fontId="24" fillId="2" borderId="69" xfId="5" applyNumberFormat="1" applyFont="1" applyFill="1" applyBorder="1" applyAlignment="1" applyProtection="1">
      <alignment vertical="center"/>
    </xf>
    <xf numFmtId="182" fontId="24" fillId="2" borderId="49" xfId="5" applyNumberFormat="1" applyFont="1" applyFill="1" applyBorder="1" applyAlignment="1" applyProtection="1">
      <alignment vertical="center"/>
    </xf>
    <xf numFmtId="182" fontId="24" fillId="2" borderId="56" xfId="5" applyNumberFormat="1" applyFont="1" applyFill="1" applyBorder="1" applyAlignment="1" applyProtection="1">
      <alignment vertical="center"/>
    </xf>
    <xf numFmtId="182" fontId="9" fillId="0" borderId="47" xfId="3" applyNumberFormat="1" applyFont="1" applyFill="1" applyBorder="1" applyProtection="1"/>
    <xf numFmtId="182" fontId="9" fillId="0" borderId="38" xfId="3" applyNumberFormat="1" applyFont="1" applyFill="1" applyBorder="1" applyProtection="1"/>
    <xf numFmtId="182" fontId="9" fillId="0" borderId="144" xfId="3" applyNumberFormat="1" applyFont="1" applyFill="1" applyBorder="1" applyProtection="1"/>
    <xf numFmtId="182" fontId="9" fillId="0" borderId="9" xfId="5" applyNumberFormat="1" applyFont="1" applyFill="1" applyBorder="1" applyProtection="1"/>
    <xf numFmtId="182" fontId="9" fillId="0" borderId="39" xfId="5" applyNumberFormat="1" applyFont="1" applyFill="1" applyBorder="1" applyProtection="1"/>
    <xf numFmtId="182" fontId="9" fillId="0" borderId="145" xfId="2" applyNumberFormat="1" applyFont="1" applyFill="1" applyBorder="1" applyProtection="1"/>
    <xf numFmtId="182" fontId="9" fillId="0" borderId="39" xfId="2" applyNumberFormat="1" applyFont="1" applyFill="1" applyBorder="1" applyProtection="1"/>
    <xf numFmtId="182" fontId="9" fillId="0" borderId="68" xfId="2" applyNumberFormat="1" applyFont="1" applyFill="1" applyBorder="1" applyProtection="1"/>
    <xf numFmtId="0" fontId="9" fillId="0" borderId="27" xfId="0" applyFont="1" applyFill="1" applyBorder="1" applyAlignment="1">
      <alignment horizontal="center" vertical="center"/>
    </xf>
    <xf numFmtId="182" fontId="9" fillId="0" borderId="75" xfId="5" applyNumberFormat="1" applyFont="1" applyFill="1" applyBorder="1" applyAlignment="1">
      <alignment vertical="center"/>
    </xf>
    <xf numFmtId="182" fontId="9" fillId="0" borderId="90" xfId="5" applyNumberFormat="1" applyFont="1" applyFill="1" applyBorder="1" applyAlignment="1">
      <alignment vertical="center"/>
    </xf>
    <xf numFmtId="182" fontId="9" fillId="0" borderId="91" xfId="5" applyNumberFormat="1" applyFont="1" applyFill="1" applyBorder="1" applyAlignment="1">
      <alignment vertical="center"/>
    </xf>
    <xf numFmtId="182" fontId="9" fillId="0" borderId="24" xfId="5" applyNumberFormat="1" applyFont="1" applyFill="1" applyBorder="1" applyAlignment="1">
      <alignment vertical="center"/>
    </xf>
    <xf numFmtId="179" fontId="9" fillId="0" borderId="24" xfId="5" applyNumberFormat="1" applyFont="1" applyFill="1" applyBorder="1" applyAlignment="1">
      <alignment vertical="center"/>
    </xf>
    <xf numFmtId="179" fontId="9" fillId="0" borderId="91" xfId="5" applyNumberFormat="1" applyFont="1" applyFill="1" applyBorder="1" applyAlignment="1">
      <alignment vertical="center"/>
    </xf>
    <xf numFmtId="179" fontId="9" fillId="0" borderId="141" xfId="5" applyNumberFormat="1" applyFont="1" applyFill="1" applyBorder="1" applyAlignment="1">
      <alignment vertical="center"/>
    </xf>
    <xf numFmtId="182" fontId="9" fillId="0" borderId="7" xfId="5" applyNumberFormat="1" applyFont="1" applyFill="1" applyBorder="1" applyAlignment="1">
      <alignment vertical="center"/>
    </xf>
    <xf numFmtId="182" fontId="9" fillId="0" borderId="146" xfId="5" applyNumberFormat="1" applyFont="1" applyFill="1" applyBorder="1" applyAlignment="1">
      <alignment vertical="center"/>
    </xf>
    <xf numFmtId="182" fontId="9" fillId="0" borderId="147" xfId="5" applyNumberFormat="1" applyFont="1" applyFill="1" applyBorder="1" applyAlignment="1">
      <alignment vertical="center"/>
    </xf>
    <xf numFmtId="179" fontId="9" fillId="0" borderId="148" xfId="5" applyNumberFormat="1" applyFont="1" applyFill="1" applyBorder="1" applyAlignment="1">
      <alignment vertical="center"/>
    </xf>
    <xf numFmtId="0" fontId="11" fillId="0" borderId="0" xfId="5" applyFont="1" applyFill="1" applyBorder="1" applyProtection="1"/>
    <xf numFmtId="0" fontId="12" fillId="0" borderId="0" xfId="5" applyFont="1" applyFill="1" applyBorder="1" applyAlignment="1" applyProtection="1">
      <alignment horizontal="left"/>
    </xf>
    <xf numFmtId="0" fontId="12" fillId="0" borderId="0" xfId="5" applyFont="1" applyFill="1" applyBorder="1" applyProtection="1"/>
    <xf numFmtId="0" fontId="12" fillId="0" borderId="0" xfId="5" applyFont="1" applyFill="1" applyProtection="1"/>
    <xf numFmtId="0" fontId="12" fillId="0" borderId="0" xfId="5" applyFont="1" applyFill="1"/>
    <xf numFmtId="0" fontId="28" fillId="0" borderId="30" xfId="5" applyFont="1" applyFill="1" applyBorder="1" applyAlignment="1" applyProtection="1">
      <alignment horizontal="center"/>
    </xf>
    <xf numFmtId="0" fontId="9" fillId="0" borderId="149" xfId="5" applyFont="1" applyFill="1" applyBorder="1"/>
    <xf numFmtId="0" fontId="2" fillId="0" borderId="0" xfId="5" applyFont="1" applyFill="1" applyAlignment="1">
      <alignment horizontal="left"/>
    </xf>
    <xf numFmtId="0" fontId="28" fillId="0" borderId="16" xfId="5" applyFont="1" applyFill="1" applyBorder="1" applyAlignment="1" applyProtection="1">
      <alignment horizontal="center"/>
    </xf>
    <xf numFmtId="0" fontId="9" fillId="0" borderId="29" xfId="5" applyFont="1" applyFill="1" applyBorder="1" applyAlignment="1">
      <alignment horizontal="center"/>
    </xf>
    <xf numFmtId="0" fontId="9" fillId="0" borderId="27" xfId="5" applyFont="1" applyFill="1" applyBorder="1"/>
    <xf numFmtId="0" fontId="9" fillId="0" borderId="150" xfId="5" applyFont="1" applyFill="1" applyBorder="1" applyAlignment="1">
      <alignment horizontal="center"/>
    </xf>
    <xf numFmtId="0" fontId="9" fillId="0" borderId="16" xfId="5" applyFont="1" applyFill="1" applyBorder="1" applyAlignment="1">
      <alignment horizontal="center"/>
    </xf>
    <xf numFmtId="0" fontId="20" fillId="0" borderId="16" xfId="5" applyFont="1" applyFill="1" applyBorder="1" applyAlignment="1">
      <alignment horizontal="center"/>
    </xf>
    <xf numFmtId="0" fontId="9" fillId="0" borderId="26" xfId="5" applyFont="1" applyFill="1" applyBorder="1" applyAlignment="1">
      <alignment horizontal="center"/>
    </xf>
    <xf numFmtId="0" fontId="20" fillId="0" borderId="26" xfId="5" applyFont="1" applyFill="1" applyBorder="1" applyAlignment="1">
      <alignment horizontal="center"/>
    </xf>
    <xf numFmtId="0" fontId="9" fillId="0" borderId="151" xfId="5" applyFont="1" applyFill="1" applyBorder="1" applyAlignment="1">
      <alignment horizontal="center"/>
    </xf>
    <xf numFmtId="0" fontId="20" fillId="0" borderId="150" xfId="5" applyFont="1" applyFill="1" applyBorder="1" applyAlignment="1">
      <alignment horizontal="center"/>
    </xf>
    <xf numFmtId="0" fontId="9" fillId="0" borderId="16" xfId="5" applyFont="1" applyFill="1" applyBorder="1"/>
    <xf numFmtId="0" fontId="9" fillId="0" borderId="28" xfId="5" applyFont="1" applyFill="1" applyBorder="1"/>
    <xf numFmtId="0" fontId="9" fillId="0" borderId="150" xfId="5" applyFont="1" applyFill="1" applyBorder="1"/>
    <xf numFmtId="0" fontId="9" fillId="0" borderId="38" xfId="5" applyFont="1" applyFill="1" applyBorder="1" applyAlignment="1">
      <alignment horizontal="center"/>
    </xf>
    <xf numFmtId="0" fontId="9" fillId="0" borderId="53" xfId="5" applyFont="1" applyFill="1" applyBorder="1" applyAlignment="1">
      <alignment horizontal="center"/>
    </xf>
    <xf numFmtId="0" fontId="9" fillId="0" borderId="37" xfId="5" applyFont="1" applyFill="1" applyBorder="1" applyAlignment="1">
      <alignment horizontal="center"/>
    </xf>
    <xf numFmtId="179" fontId="9" fillId="0" borderId="60" xfId="5" applyNumberFormat="1" applyFont="1" applyFill="1" applyBorder="1" applyAlignment="1">
      <alignment vertical="center"/>
    </xf>
    <xf numFmtId="179" fontId="9" fillId="0" borderId="152" xfId="5" applyNumberFormat="1" applyFont="1" applyFill="1" applyBorder="1" applyAlignment="1">
      <alignment vertical="center"/>
    </xf>
    <xf numFmtId="179" fontId="9" fillId="0" borderId="153" xfId="5" applyNumberFormat="1" applyFont="1" applyFill="1" applyBorder="1" applyAlignment="1">
      <alignment vertical="center"/>
    </xf>
    <xf numFmtId="179" fontId="9" fillId="0" borderId="154" xfId="5" applyNumberFormat="1" applyFont="1" applyFill="1" applyBorder="1" applyAlignment="1">
      <alignment vertical="center"/>
    </xf>
    <xf numFmtId="179" fontId="9" fillId="0" borderId="155" xfId="5" applyNumberFormat="1" applyFont="1" applyFill="1" applyBorder="1" applyAlignment="1">
      <alignment vertical="center"/>
    </xf>
    <xf numFmtId="179" fontId="9" fillId="0" borderId="35" xfId="5" applyNumberFormat="1" applyFont="1" applyFill="1" applyBorder="1" applyAlignment="1">
      <alignment vertical="center"/>
    </xf>
    <xf numFmtId="179" fontId="9" fillId="0" borderId="109" xfId="5" applyNumberFormat="1" applyFont="1" applyFill="1" applyBorder="1" applyAlignment="1">
      <alignment vertical="center"/>
    </xf>
    <xf numFmtId="179" fontId="9" fillId="0" borderId="156" xfId="5" applyNumberFormat="1" applyFont="1" applyFill="1" applyBorder="1" applyAlignment="1">
      <alignment vertical="center"/>
    </xf>
    <xf numFmtId="179" fontId="9" fillId="0" borderId="157" xfId="5" applyNumberFormat="1" applyFont="1" applyFill="1" applyBorder="1" applyAlignment="1">
      <alignment vertical="center"/>
    </xf>
    <xf numFmtId="0" fontId="9" fillId="0" borderId="25" xfId="0" applyFont="1" applyFill="1" applyBorder="1" applyAlignment="1">
      <alignment horizontal="center" vertical="center"/>
    </xf>
    <xf numFmtId="0" fontId="9" fillId="0" borderId="30" xfId="0" applyFont="1" applyFill="1" applyBorder="1" applyAlignment="1" applyProtection="1">
      <alignment horizontal="center" vertical="center"/>
      <protection locked="0"/>
    </xf>
    <xf numFmtId="182" fontId="9" fillId="0" borderId="27" xfId="5" applyNumberFormat="1" applyFont="1" applyFill="1" applyBorder="1" applyAlignment="1">
      <alignment horizontal="right" vertical="center"/>
    </xf>
    <xf numFmtId="182" fontId="9" fillId="0" borderId="34" xfId="5" applyNumberFormat="1" applyFont="1" applyFill="1" applyBorder="1" applyAlignment="1">
      <alignment horizontal="right" vertical="center"/>
    </xf>
    <xf numFmtId="182" fontId="9" fillId="0" borderId="155" xfId="5" applyNumberFormat="1" applyFont="1" applyFill="1" applyBorder="1" applyAlignment="1">
      <alignment horizontal="right" vertical="center"/>
    </xf>
    <xf numFmtId="182" fontId="9" fillId="0" borderId="155" xfId="5" applyNumberFormat="1" applyFont="1" applyFill="1" applyBorder="1" applyAlignment="1">
      <alignment vertical="center"/>
    </xf>
    <xf numFmtId="182" fontId="9" fillId="0" borderId="27" xfId="0" applyNumberFormat="1" applyFont="1" applyFill="1" applyBorder="1" applyAlignment="1">
      <alignment vertical="center"/>
    </xf>
    <xf numFmtId="182" fontId="9" fillId="0" borderId="158" xfId="0" applyNumberFormat="1" applyFont="1" applyFill="1" applyBorder="1" applyAlignment="1">
      <alignment vertical="center"/>
    </xf>
    <xf numFmtId="182" fontId="9" fillId="0" borderId="158" xfId="5" applyNumberFormat="1" applyFont="1" applyFill="1" applyBorder="1" applyAlignment="1">
      <alignment vertical="center"/>
    </xf>
    <xf numFmtId="0" fontId="9" fillId="0" borderId="35" xfId="5" applyFont="1" applyFill="1" applyBorder="1" applyAlignment="1">
      <alignment horizontal="center" vertical="center"/>
    </xf>
    <xf numFmtId="182" fontId="9" fillId="0" borderId="109" xfId="0" applyNumberFormat="1" applyFont="1" applyFill="1" applyBorder="1" applyAlignment="1">
      <alignment vertical="center"/>
    </xf>
    <xf numFmtId="182" fontId="9" fillId="0" borderId="157" xfId="5" applyNumberFormat="1" applyFont="1" applyFill="1" applyBorder="1" applyAlignment="1">
      <alignment vertical="center"/>
    </xf>
    <xf numFmtId="0" fontId="9" fillId="0" borderId="0" xfId="5" applyFont="1" applyFill="1" applyAlignment="1">
      <alignment horizontal="left"/>
    </xf>
    <xf numFmtId="0" fontId="9" fillId="0" borderId="9" xfId="5" applyFont="1" applyFill="1" applyBorder="1"/>
    <xf numFmtId="0" fontId="9" fillId="0" borderId="9" xfId="5" applyFont="1" applyFill="1" applyBorder="1" applyProtection="1"/>
    <xf numFmtId="0" fontId="6" fillId="0" borderId="0" xfId="5" applyFont="1" applyFill="1"/>
    <xf numFmtId="0" fontId="6" fillId="0" borderId="0" xfId="5" applyFont="1" applyFill="1" applyAlignment="1">
      <alignment horizontal="left"/>
    </xf>
    <xf numFmtId="0" fontId="9" fillId="0" borderId="0" xfId="5" applyFont="1" applyFill="1" applyProtection="1"/>
    <xf numFmtId="0" fontId="9" fillId="0" borderId="30" xfId="5" applyFont="1" applyFill="1" applyBorder="1" applyAlignment="1" applyProtection="1">
      <alignment horizontal="center"/>
    </xf>
    <xf numFmtId="0" fontId="9" fillId="0" borderId="20" xfId="5" applyFont="1" applyFill="1" applyBorder="1"/>
    <xf numFmtId="0" fontId="9" fillId="0" borderId="31" xfId="5" applyFont="1" applyFill="1" applyBorder="1" applyAlignment="1">
      <alignment vertical="center"/>
    </xf>
    <xf numFmtId="0" fontId="9" fillId="0" borderId="31" xfId="5" applyFont="1" applyFill="1" applyBorder="1"/>
    <xf numFmtId="0" fontId="9" fillId="0" borderId="16" xfId="5" applyFont="1" applyFill="1" applyBorder="1" applyAlignment="1" applyProtection="1">
      <alignment horizontal="center"/>
    </xf>
    <xf numFmtId="0" fontId="2" fillId="0" borderId="21" xfId="5" applyFont="1" applyFill="1" applyBorder="1"/>
    <xf numFmtId="0" fontId="9" fillId="0" borderId="24" xfId="5" applyFont="1" applyFill="1" applyBorder="1"/>
    <xf numFmtId="0" fontId="9" fillId="0" borderId="24" xfId="5" applyFont="1" applyFill="1" applyBorder="1" applyAlignment="1">
      <alignment vertical="center"/>
    </xf>
    <xf numFmtId="0" fontId="2" fillId="0" borderId="24" xfId="5" applyFont="1" applyFill="1" applyBorder="1"/>
    <xf numFmtId="0" fontId="2" fillId="0" borderId="27" xfId="5" applyFont="1" applyFill="1" applyBorder="1"/>
    <xf numFmtId="0" fontId="9" fillId="0" borderId="29" xfId="5" applyFont="1" applyFill="1" applyBorder="1"/>
    <xf numFmtId="0" fontId="9" fillId="0" borderId="151" xfId="5" applyFont="1" applyFill="1" applyBorder="1"/>
    <xf numFmtId="0" fontId="9" fillId="0" borderId="25" xfId="5" applyFont="1" applyFill="1" applyBorder="1"/>
    <xf numFmtId="0" fontId="9" fillId="0" borderId="0" xfId="5" applyFont="1" applyFill="1" applyBorder="1"/>
    <xf numFmtId="0" fontId="10" fillId="0" borderId="30" xfId="0" applyFont="1" applyFill="1" applyBorder="1" applyAlignment="1" applyProtection="1">
      <alignment horizontal="center" vertical="center"/>
      <protection locked="0"/>
    </xf>
    <xf numFmtId="182" fontId="14" fillId="0" borderId="0" xfId="5" applyNumberFormat="1" applyFont="1" applyFill="1"/>
    <xf numFmtId="182" fontId="9" fillId="0" borderId="155" xfId="5" applyNumberFormat="1" applyFont="1" applyFill="1" applyBorder="1" applyAlignment="1">
      <alignment horizontal="center" vertical="center"/>
    </xf>
    <xf numFmtId="182" fontId="15" fillId="0" borderId="99" xfId="5" applyNumberFormat="1" applyFont="1" applyFill="1" applyBorder="1" applyAlignment="1" applyProtection="1">
      <alignment vertical="center"/>
    </xf>
    <xf numFmtId="182" fontId="30" fillId="0" borderId="34" xfId="0" applyNumberFormat="1" applyFont="1" applyFill="1" applyBorder="1" applyAlignment="1" applyProtection="1">
      <alignment vertical="center"/>
      <protection locked="0"/>
    </xf>
    <xf numFmtId="182" fontId="30" fillId="0" borderId="21" xfId="0" applyNumberFormat="1" applyFont="1" applyFill="1" applyBorder="1" applyAlignment="1" applyProtection="1">
      <alignment vertical="center"/>
      <protection locked="0"/>
    </xf>
    <xf numFmtId="182" fontId="30" fillId="0" borderId="90" xfId="0" applyNumberFormat="1" applyFont="1" applyFill="1" applyBorder="1" applyAlignment="1" applyProtection="1">
      <alignment vertical="center"/>
      <protection locked="0"/>
    </xf>
    <xf numFmtId="182" fontId="30" fillId="0" borderId="27" xfId="0" applyNumberFormat="1" applyFont="1" applyFill="1" applyBorder="1" applyAlignment="1" applyProtection="1">
      <alignment vertical="center"/>
      <protection locked="0"/>
    </xf>
    <xf numFmtId="182" fontId="30" fillId="0" borderId="56" xfId="0" applyNumberFormat="1" applyFont="1" applyFill="1" applyBorder="1" applyAlignment="1" applyProtection="1">
      <alignment vertical="center"/>
      <protection locked="0"/>
    </xf>
    <xf numFmtId="182" fontId="30" fillId="0" borderId="9" xfId="0" applyNumberFormat="1" applyFont="1" applyFill="1" applyBorder="1" applyAlignment="1" applyProtection="1">
      <alignment vertical="center"/>
      <protection locked="0"/>
    </xf>
    <xf numFmtId="182" fontId="30" fillId="0" borderId="92" xfId="0" applyNumberFormat="1" applyFont="1" applyFill="1" applyBorder="1" applyAlignment="1" applyProtection="1">
      <alignment vertical="center"/>
      <protection locked="0"/>
    </xf>
    <xf numFmtId="182" fontId="30" fillId="0" borderId="24" xfId="0" applyNumberFormat="1" applyFont="1" applyFill="1" applyBorder="1" applyAlignment="1" applyProtection="1">
      <alignment vertical="center"/>
      <protection locked="0"/>
    </xf>
    <xf numFmtId="182" fontId="24" fillId="0" borderId="33" xfId="5" applyNumberFormat="1" applyFont="1" applyFill="1" applyBorder="1" applyProtection="1"/>
    <xf numFmtId="182" fontId="24" fillId="0" borderId="34" xfId="5" applyNumberFormat="1" applyFont="1" applyFill="1" applyBorder="1" applyProtection="1"/>
    <xf numFmtId="182" fontId="24" fillId="0" borderId="37" xfId="5" applyNumberFormat="1" applyFont="1" applyFill="1" applyBorder="1" applyProtection="1"/>
    <xf numFmtId="182" fontId="24" fillId="0" borderId="38" xfId="5" applyNumberFormat="1" applyFont="1" applyFill="1" applyBorder="1" applyAlignment="1" applyProtection="1"/>
    <xf numFmtId="182" fontId="24" fillId="0" borderId="49" xfId="5" applyNumberFormat="1" applyFont="1" applyFill="1" applyBorder="1" applyAlignment="1" applyProtection="1"/>
    <xf numFmtId="0" fontId="11" fillId="0" borderId="9" xfId="6" applyFont="1" applyFill="1" applyBorder="1" applyAlignment="1">
      <alignment horizontal="center" vertical="center"/>
    </xf>
    <xf numFmtId="182" fontId="24" fillId="0" borderId="87" xfId="5" applyNumberFormat="1" applyFont="1" applyFill="1" applyBorder="1" applyProtection="1"/>
    <xf numFmtId="182" fontId="24" fillId="0" borderId="159" xfId="5" applyNumberFormat="1" applyFont="1" applyFill="1" applyBorder="1" applyProtection="1"/>
    <xf numFmtId="182" fontId="24" fillId="0" borderId="142" xfId="5" applyNumberFormat="1" applyFont="1" applyFill="1" applyBorder="1" applyProtection="1"/>
    <xf numFmtId="0" fontId="11" fillId="0" borderId="21" xfId="0" applyFont="1" applyFill="1" applyBorder="1" applyAlignment="1">
      <alignment horizontal="center" vertical="center"/>
    </xf>
    <xf numFmtId="182" fontId="33" fillId="0" borderId="21" xfId="0" applyNumberFormat="1" applyFont="1" applyFill="1" applyBorder="1" applyAlignment="1" applyProtection="1">
      <alignment vertical="center"/>
      <protection locked="0"/>
    </xf>
    <xf numFmtId="182" fontId="33" fillId="0" borderId="34" xfId="0" applyNumberFormat="1" applyFont="1" applyFill="1" applyBorder="1" applyAlignment="1" applyProtection="1">
      <alignment vertical="center"/>
      <protection locked="0"/>
    </xf>
    <xf numFmtId="182" fontId="33" fillId="0" borderId="56" xfId="0" applyNumberFormat="1" applyFont="1" applyFill="1" applyBorder="1" applyAlignment="1" applyProtection="1">
      <alignment vertical="center"/>
      <protection locked="0"/>
    </xf>
    <xf numFmtId="184" fontId="30" fillId="0" borderId="21" xfId="0" applyNumberFormat="1" applyFont="1" applyFill="1" applyBorder="1" applyAlignment="1" applyProtection="1">
      <alignment vertical="center"/>
      <protection locked="0"/>
    </xf>
    <xf numFmtId="184" fontId="30" fillId="0" borderId="34" xfId="0" applyNumberFormat="1" applyFont="1" applyFill="1" applyBorder="1" applyAlignment="1" applyProtection="1">
      <alignment vertical="center"/>
      <protection locked="0"/>
    </xf>
    <xf numFmtId="184" fontId="30" fillId="0" borderId="90" xfId="0" applyNumberFormat="1" applyFont="1" applyFill="1" applyBorder="1" applyAlignment="1" applyProtection="1">
      <alignment vertical="center"/>
      <protection locked="0"/>
    </xf>
    <xf numFmtId="184" fontId="33" fillId="0" borderId="34" xfId="0" applyNumberFormat="1" applyFont="1" applyFill="1" applyBorder="1" applyAlignment="1" applyProtection="1">
      <alignment vertical="center"/>
      <protection locked="0"/>
    </xf>
    <xf numFmtId="177" fontId="33" fillId="0" borderId="34" xfId="0" applyNumberFormat="1" applyFont="1" applyFill="1" applyBorder="1" applyAlignment="1" applyProtection="1">
      <alignment vertical="center"/>
      <protection locked="0"/>
    </xf>
    <xf numFmtId="184" fontId="33" fillId="0" borderId="21" xfId="0" applyNumberFormat="1" applyFont="1" applyFill="1" applyBorder="1" applyAlignment="1" applyProtection="1">
      <alignment vertical="center"/>
      <protection locked="0"/>
    </xf>
    <xf numFmtId="177" fontId="30" fillId="0" borderId="21" xfId="0" applyNumberFormat="1" applyFont="1" applyFill="1" applyBorder="1" applyAlignment="1" applyProtection="1">
      <alignment vertical="center"/>
      <protection locked="0"/>
    </xf>
    <xf numFmtId="0" fontId="11" fillId="0" borderId="34" xfId="0" applyFont="1" applyFill="1" applyBorder="1" applyAlignment="1">
      <alignment horizontal="center" vertical="center"/>
    </xf>
    <xf numFmtId="182" fontId="11" fillId="0" borderId="24" xfId="4" applyNumberFormat="1" applyFont="1" applyFill="1" applyBorder="1" applyAlignment="1" applyProtection="1">
      <alignment vertical="center"/>
    </xf>
    <xf numFmtId="182" fontId="11" fillId="0" borderId="34" xfId="4" applyNumberFormat="1" applyFont="1" applyFill="1" applyBorder="1" applyAlignment="1" applyProtection="1">
      <alignment vertical="center"/>
    </xf>
    <xf numFmtId="182" fontId="11" fillId="0" borderId="21" xfId="4" applyNumberFormat="1" applyFont="1" applyFill="1" applyBorder="1" applyAlignment="1" applyProtection="1">
      <alignment vertical="center"/>
    </xf>
    <xf numFmtId="0" fontId="9" fillId="0" borderId="0" xfId="5" applyFont="1" applyFill="1" applyBorder="1" applyAlignment="1" applyProtection="1">
      <alignment horizontal="left"/>
    </xf>
    <xf numFmtId="182" fontId="30" fillId="2" borderId="161" xfId="0" applyNumberFormat="1" applyFont="1" applyFill="1" applyBorder="1" applyAlignment="1" applyProtection="1">
      <alignment vertical="center"/>
      <protection locked="0"/>
    </xf>
    <xf numFmtId="182" fontId="30" fillId="2" borderId="139" xfId="0" applyNumberFormat="1" applyFont="1" applyFill="1" applyBorder="1" applyAlignment="1" applyProtection="1">
      <alignment vertical="center"/>
      <protection locked="0"/>
    </xf>
    <xf numFmtId="182" fontId="30" fillId="2" borderId="162" xfId="0" applyNumberFormat="1" applyFont="1" applyFill="1" applyBorder="1" applyAlignment="1" applyProtection="1">
      <alignment vertical="center"/>
      <protection locked="0"/>
    </xf>
    <xf numFmtId="182" fontId="30" fillId="2" borderId="163" xfId="0" applyNumberFormat="1" applyFont="1" applyFill="1" applyBorder="1" applyAlignment="1" applyProtection="1">
      <alignment vertical="center"/>
      <protection locked="0"/>
    </xf>
    <xf numFmtId="182" fontId="30" fillId="0" borderId="139" xfId="0" applyNumberFormat="1" applyFont="1" applyFill="1" applyBorder="1" applyAlignment="1" applyProtection="1">
      <alignment vertical="center"/>
      <protection locked="0"/>
    </xf>
    <xf numFmtId="182" fontId="30" fillId="0" borderId="162" xfId="0" applyNumberFormat="1" applyFont="1" applyFill="1" applyBorder="1" applyAlignment="1" applyProtection="1">
      <alignment vertical="center"/>
      <protection locked="0"/>
    </xf>
    <xf numFmtId="182" fontId="15" fillId="2" borderId="164" xfId="0" applyNumberFormat="1" applyFont="1" applyFill="1" applyBorder="1" applyAlignment="1" applyProtection="1">
      <alignment vertical="center"/>
      <protection locked="0"/>
    </xf>
    <xf numFmtId="184" fontId="33" fillId="0" borderId="69" xfId="0" applyNumberFormat="1" applyFont="1" applyFill="1" applyBorder="1" applyAlignment="1" applyProtection="1">
      <alignment vertical="center"/>
      <protection locked="0"/>
    </xf>
    <xf numFmtId="184" fontId="30" fillId="0" borderId="56" xfId="0" applyNumberFormat="1" applyFont="1" applyFill="1" applyBorder="1" applyAlignment="1" applyProtection="1">
      <alignment vertical="center"/>
      <protection locked="0"/>
    </xf>
    <xf numFmtId="184" fontId="15" fillId="0" borderId="166" xfId="0" applyNumberFormat="1" applyFont="1" applyFill="1" applyBorder="1" applyAlignment="1" applyProtection="1">
      <protection locked="0"/>
    </xf>
    <xf numFmtId="0" fontId="22" fillId="0" borderId="0" xfId="5" applyFont="1" applyFill="1" applyProtection="1"/>
    <xf numFmtId="179" fontId="10" fillId="0" borderId="0" xfId="0" applyNumberFormat="1" applyFont="1" applyFill="1" applyProtection="1">
      <protection locked="0"/>
    </xf>
    <xf numFmtId="0" fontId="11" fillId="0" borderId="20" xfId="5" applyFont="1" applyFill="1" applyBorder="1" applyAlignment="1" applyProtection="1">
      <alignment horizontal="center" vertical="center"/>
    </xf>
    <xf numFmtId="49" fontId="11" fillId="0" borderId="20" xfId="5" applyNumberFormat="1" applyFont="1" applyFill="1" applyBorder="1" applyAlignment="1" applyProtection="1">
      <alignment horizontal="center" vertical="center"/>
    </xf>
    <xf numFmtId="0" fontId="11" fillId="0" borderId="33" xfId="5" applyFont="1" applyFill="1" applyBorder="1" applyAlignment="1" applyProtection="1">
      <alignment vertical="center"/>
    </xf>
    <xf numFmtId="0" fontId="11" fillId="0" borderId="19" xfId="5" applyFont="1" applyFill="1" applyBorder="1" applyAlignment="1" applyProtection="1">
      <alignment horizontal="center" vertical="center"/>
    </xf>
    <xf numFmtId="0" fontId="11" fillId="0" borderId="135" xfId="5" applyFont="1" applyFill="1" applyBorder="1" applyAlignment="1" applyProtection="1">
      <alignment vertical="center"/>
    </xf>
    <xf numFmtId="0" fontId="11" fillId="0" borderId="28" xfId="5" applyFont="1" applyFill="1" applyBorder="1" applyAlignment="1" applyProtection="1">
      <alignment horizontal="center" vertical="center"/>
    </xf>
    <xf numFmtId="37" fontId="22" fillId="0" borderId="0" xfId="5" applyNumberFormat="1" applyFont="1" applyFill="1" applyProtection="1"/>
    <xf numFmtId="0" fontId="11" fillId="0" borderId="52" xfId="5" applyFont="1" applyFill="1" applyBorder="1" applyAlignment="1" applyProtection="1">
      <alignment horizontal="center" vertical="center"/>
    </xf>
    <xf numFmtId="0" fontId="11" fillId="0" borderId="168" xfId="5" applyFont="1" applyFill="1" applyBorder="1" applyAlignment="1" applyProtection="1">
      <alignment horizontal="center" vertical="center"/>
    </xf>
    <xf numFmtId="181" fontId="9" fillId="0" borderId="60" xfId="5" applyNumberFormat="1" applyFont="1" applyFill="1" applyBorder="1" applyAlignment="1" applyProtection="1">
      <alignment vertical="center"/>
    </xf>
    <xf numFmtId="181" fontId="9" fillId="0" borderId="169" xfId="5" applyNumberFormat="1" applyFont="1" applyFill="1" applyBorder="1" applyAlignment="1" applyProtection="1">
      <alignment vertical="center"/>
    </xf>
    <xf numFmtId="181" fontId="9" fillId="0" borderId="54" xfId="5" applyNumberFormat="1" applyFont="1" applyFill="1" applyBorder="1" applyAlignment="1" applyProtection="1">
      <alignment vertical="center"/>
    </xf>
    <xf numFmtId="181" fontId="9" fillId="0" borderId="113" xfId="5" applyNumberFormat="1" applyFont="1" applyFill="1" applyBorder="1" applyAlignment="1" applyProtection="1">
      <alignment vertical="center"/>
    </xf>
    <xf numFmtId="181" fontId="11" fillId="0" borderId="0" xfId="5" applyNumberFormat="1" applyFont="1" applyFill="1" applyAlignment="1" applyProtection="1">
      <alignment vertical="center"/>
    </xf>
    <xf numFmtId="181" fontId="11" fillId="0" borderId="28" xfId="5" applyNumberFormat="1" applyFont="1" applyFill="1" applyBorder="1" applyAlignment="1" applyProtection="1">
      <alignment vertical="center"/>
    </xf>
    <xf numFmtId="182" fontId="11" fillId="0" borderId="28" xfId="5" applyNumberFormat="1" applyFont="1" applyFill="1" applyBorder="1" applyAlignment="1" applyProtection="1">
      <alignment vertical="center"/>
    </xf>
    <xf numFmtId="181" fontId="11" fillId="0" borderId="150" xfId="5" applyNumberFormat="1" applyFont="1" applyFill="1" applyBorder="1" applyAlignment="1" applyProtection="1">
      <alignment vertical="center"/>
    </xf>
    <xf numFmtId="181" fontId="9" fillId="0" borderId="33" xfId="2" applyNumberFormat="1" applyFont="1" applyFill="1" applyBorder="1" applyAlignment="1" applyProtection="1">
      <alignment vertical="center"/>
    </xf>
    <xf numFmtId="182" fontId="9" fillId="0" borderId="20" xfId="5" applyNumberFormat="1" applyFont="1" applyFill="1" applyBorder="1" applyAlignment="1" applyProtection="1">
      <alignment vertical="center"/>
    </xf>
    <xf numFmtId="181" fontId="9" fillId="0" borderId="115" xfId="2" applyNumberFormat="1" applyFont="1" applyFill="1" applyBorder="1" applyAlignment="1" applyProtection="1">
      <alignment vertical="center"/>
    </xf>
    <xf numFmtId="181" fontId="9" fillId="0" borderId="19" xfId="2" applyNumberFormat="1" applyFont="1" applyFill="1" applyBorder="1" applyAlignment="1" applyProtection="1">
      <alignment vertical="center"/>
    </xf>
    <xf numFmtId="181" fontId="9" fillId="0" borderId="69" xfId="2" applyNumberFormat="1" applyFont="1" applyFill="1" applyBorder="1" applyAlignment="1" applyProtection="1">
      <alignment vertical="center"/>
    </xf>
    <xf numFmtId="181" fontId="11" fillId="0" borderId="33" xfId="2" applyNumberFormat="1" applyFont="1" applyFill="1" applyBorder="1" applyAlignment="1" applyProtection="1">
      <alignment vertical="center"/>
    </xf>
    <xf numFmtId="182" fontId="11" fillId="0" borderId="33" xfId="5" applyNumberFormat="1" applyFont="1" applyFill="1" applyBorder="1" applyAlignment="1" applyProtection="1">
      <alignment vertical="center"/>
    </xf>
    <xf numFmtId="181" fontId="11" fillId="0" borderId="115" xfId="2" applyNumberFormat="1" applyFont="1" applyFill="1" applyBorder="1" applyAlignment="1" applyProtection="1">
      <alignment vertical="center"/>
    </xf>
    <xf numFmtId="181" fontId="9" fillId="0" borderId="21" xfId="2" applyNumberFormat="1" applyFont="1" applyFill="1" applyBorder="1" applyAlignment="1" applyProtection="1">
      <alignment vertical="center"/>
    </xf>
    <xf numFmtId="181" fontId="9" fillId="0" borderId="141" xfId="2" applyNumberFormat="1" applyFont="1" applyFill="1" applyBorder="1" applyAlignment="1" applyProtection="1">
      <alignment vertical="center"/>
    </xf>
    <xf numFmtId="181" fontId="9" fillId="0" borderId="24" xfId="2" applyNumberFormat="1" applyFont="1" applyFill="1" applyBorder="1" applyAlignment="1" applyProtection="1">
      <alignment vertical="center"/>
    </xf>
    <xf numFmtId="181" fontId="9" fillId="0" borderId="56" xfId="2" applyNumberFormat="1" applyFont="1" applyFill="1" applyBorder="1" applyAlignment="1" applyProtection="1">
      <alignment vertical="center"/>
    </xf>
    <xf numFmtId="181" fontId="11" fillId="0" borderId="21" xfId="2" applyNumberFormat="1" applyFont="1" applyFill="1" applyBorder="1" applyAlignment="1" applyProtection="1">
      <alignment vertical="center"/>
    </xf>
    <xf numFmtId="182" fontId="11" fillId="0" borderId="21" xfId="5" applyNumberFormat="1" applyFont="1" applyFill="1" applyBorder="1" applyAlignment="1" applyProtection="1">
      <alignment vertical="center"/>
    </xf>
    <xf numFmtId="181" fontId="11" fillId="0" borderId="155" xfId="2" applyNumberFormat="1" applyFont="1" applyFill="1" applyBorder="1" applyAlignment="1" applyProtection="1">
      <alignment vertical="center"/>
    </xf>
    <xf numFmtId="181" fontId="9" fillId="0" borderId="36" xfId="2" applyNumberFormat="1" applyFont="1" applyFill="1" applyBorder="1" applyAlignment="1" applyProtection="1">
      <alignment vertical="center"/>
    </xf>
    <xf numFmtId="182" fontId="9" fillId="0" borderId="37" xfId="5" applyNumberFormat="1" applyFont="1" applyFill="1" applyBorder="1" applyAlignment="1" applyProtection="1">
      <alignment vertical="center"/>
    </xf>
    <xf numFmtId="181" fontId="9" fillId="0" borderId="157" xfId="2" applyNumberFormat="1" applyFont="1" applyFill="1" applyBorder="1" applyAlignment="1" applyProtection="1">
      <alignment vertical="center"/>
    </xf>
    <xf numFmtId="181" fontId="9" fillId="0" borderId="156" xfId="2" applyNumberFormat="1" applyFont="1" applyFill="1" applyBorder="1" applyAlignment="1" applyProtection="1">
      <alignment vertical="center"/>
    </xf>
    <xf numFmtId="181" fontId="9" fillId="0" borderId="104" xfId="2" applyNumberFormat="1" applyFont="1" applyFill="1" applyBorder="1" applyAlignment="1" applyProtection="1">
      <alignment vertical="center"/>
    </xf>
    <xf numFmtId="181" fontId="11" fillId="0" borderId="36" xfId="2" applyNumberFormat="1" applyFont="1" applyFill="1" applyBorder="1" applyAlignment="1" applyProtection="1">
      <alignment vertical="center"/>
    </xf>
    <xf numFmtId="182" fontId="11" fillId="0" borderId="36" xfId="5" applyNumberFormat="1" applyFont="1" applyFill="1" applyBorder="1" applyAlignment="1" applyProtection="1">
      <alignment vertical="center"/>
    </xf>
    <xf numFmtId="181" fontId="11" fillId="0" borderId="157" xfId="2" applyNumberFormat="1" applyFont="1" applyFill="1" applyBorder="1" applyAlignment="1" applyProtection="1">
      <alignment vertical="center"/>
    </xf>
    <xf numFmtId="182" fontId="9" fillId="0" borderId="21" xfId="5" applyNumberFormat="1" applyFont="1" applyFill="1" applyBorder="1" applyAlignment="1" applyProtection="1">
      <alignment vertical="center"/>
    </xf>
    <xf numFmtId="182" fontId="9" fillId="0" borderId="155" xfId="5" applyNumberFormat="1" applyFont="1" applyFill="1" applyBorder="1" applyAlignment="1" applyProtection="1">
      <alignment vertical="center"/>
    </xf>
    <xf numFmtId="182" fontId="9" fillId="0" borderId="56" xfId="5" applyNumberFormat="1" applyFont="1" applyFill="1" applyBorder="1" applyAlignment="1" applyProtection="1">
      <alignment vertical="center"/>
    </xf>
    <xf numFmtId="182" fontId="9" fillId="0" borderId="36" xfId="5" applyNumberFormat="1" applyFont="1" applyFill="1" applyBorder="1" applyAlignment="1" applyProtection="1">
      <alignment vertical="center"/>
    </xf>
    <xf numFmtId="182" fontId="9" fillId="0" borderId="157" xfId="5" applyNumberFormat="1" applyFont="1" applyFill="1" applyBorder="1" applyAlignment="1" applyProtection="1">
      <alignment vertical="center"/>
    </xf>
    <xf numFmtId="182" fontId="9" fillId="0" borderId="104" xfId="5" applyNumberFormat="1" applyFont="1" applyFill="1" applyBorder="1" applyAlignment="1" applyProtection="1">
      <alignment vertical="center"/>
    </xf>
    <xf numFmtId="182" fontId="9" fillId="0" borderId="115" xfId="2" applyNumberFormat="1" applyFont="1" applyFill="1" applyBorder="1" applyProtection="1"/>
    <xf numFmtId="182" fontId="9" fillId="0" borderId="69" xfId="5" applyNumberFormat="1" applyFont="1" applyFill="1" applyBorder="1" applyProtection="1"/>
    <xf numFmtId="182" fontId="9" fillId="0" borderId="22" xfId="2" applyNumberFormat="1" applyFont="1" applyFill="1" applyBorder="1" applyProtection="1"/>
    <xf numFmtId="182" fontId="9" fillId="0" borderId="115" xfId="3" applyNumberFormat="1" applyFont="1" applyFill="1" applyBorder="1" applyProtection="1"/>
    <xf numFmtId="182" fontId="9" fillId="0" borderId="145" xfId="3" applyNumberFormat="1" applyFont="1" applyFill="1" applyBorder="1" applyProtection="1"/>
    <xf numFmtId="182" fontId="9" fillId="0" borderId="39" xfId="3" applyNumberFormat="1" applyFont="1" applyFill="1" applyBorder="1" applyProtection="1"/>
    <xf numFmtId="182" fontId="9" fillId="0" borderId="68" xfId="3" applyNumberFormat="1" applyFont="1" applyFill="1" applyBorder="1" applyProtection="1"/>
    <xf numFmtId="182" fontId="9" fillId="0" borderId="170" xfId="2" applyNumberFormat="1" applyFont="1" applyFill="1" applyBorder="1" applyProtection="1"/>
    <xf numFmtId="182" fontId="9" fillId="0" borderId="171" xfId="2" applyNumberFormat="1" applyFont="1" applyFill="1" applyBorder="1" applyProtection="1"/>
    <xf numFmtId="182" fontId="9" fillId="0" borderId="21" xfId="5" applyNumberFormat="1" applyFont="1" applyFill="1" applyBorder="1" applyProtection="1"/>
    <xf numFmtId="182" fontId="9" fillId="0" borderId="155" xfId="2" applyNumberFormat="1" applyFont="1" applyFill="1" applyBorder="1" applyProtection="1"/>
    <xf numFmtId="182" fontId="9" fillId="0" borderId="56" xfId="5" applyNumberFormat="1" applyFont="1" applyFill="1" applyBorder="1" applyProtection="1"/>
    <xf numFmtId="182" fontId="9" fillId="0" borderId="172" xfId="2" applyNumberFormat="1" applyFont="1" applyFill="1" applyBorder="1" applyProtection="1"/>
    <xf numFmtId="182" fontId="9" fillId="0" borderId="150" xfId="2" applyNumberFormat="1" applyFont="1" applyFill="1" applyBorder="1" applyProtection="1"/>
    <xf numFmtId="182" fontId="9" fillId="0" borderId="72" xfId="5" applyNumberFormat="1" applyFont="1" applyFill="1" applyBorder="1" applyProtection="1"/>
    <xf numFmtId="182" fontId="11" fillId="0" borderId="33" xfId="5" applyNumberFormat="1" applyFont="1" applyFill="1" applyBorder="1" applyProtection="1"/>
    <xf numFmtId="182" fontId="11" fillId="0" borderId="69" xfId="5" applyNumberFormat="1" applyFont="1" applyFill="1" applyBorder="1" applyProtection="1"/>
    <xf numFmtId="182" fontId="11" fillId="0" borderId="37" xfId="5" applyNumberFormat="1" applyFont="1" applyFill="1" applyBorder="1" applyProtection="1"/>
    <xf numFmtId="182" fontId="11" fillId="0" borderId="49" xfId="5" applyNumberFormat="1" applyFont="1" applyFill="1" applyBorder="1" applyProtection="1"/>
    <xf numFmtId="182" fontId="9" fillId="0" borderId="173" xfId="2" applyNumberFormat="1" applyFont="1" applyFill="1" applyBorder="1" applyProtection="1"/>
    <xf numFmtId="182" fontId="9" fillId="0" borderId="174" xfId="2" applyNumberFormat="1" applyFont="1" applyFill="1" applyBorder="1" applyProtection="1"/>
    <xf numFmtId="182" fontId="9" fillId="0" borderId="175" xfId="5" applyNumberFormat="1" applyFont="1" applyFill="1" applyBorder="1" applyProtection="1"/>
    <xf numFmtId="182" fontId="9" fillId="0" borderId="59" xfId="2" applyNumberFormat="1" applyFont="1" applyFill="1" applyBorder="1" applyProtection="1"/>
    <xf numFmtId="182" fontId="9" fillId="0" borderId="177" xfId="5" applyNumberFormat="1" applyFont="1" applyFill="1" applyBorder="1" applyProtection="1"/>
    <xf numFmtId="182" fontId="9" fillId="0" borderId="28" xfId="2" applyNumberFormat="1" applyFont="1" applyFill="1" applyBorder="1" applyProtection="1"/>
    <xf numFmtId="182" fontId="11" fillId="0" borderId="33" xfId="5" applyNumberFormat="1" applyFont="1" applyFill="1" applyBorder="1" applyAlignment="1" applyProtection="1">
      <alignment horizontal="right"/>
    </xf>
    <xf numFmtId="182" fontId="11" fillId="0" borderId="37" xfId="5" applyNumberFormat="1" applyFont="1" applyFill="1" applyBorder="1" applyAlignment="1" applyProtection="1">
      <alignment horizontal="right"/>
    </xf>
    <xf numFmtId="182" fontId="9" fillId="0" borderId="178" xfId="5" applyNumberFormat="1" applyFont="1" applyFill="1" applyBorder="1" applyProtection="1"/>
    <xf numFmtId="182" fontId="9" fillId="0" borderId="179" xfId="2" applyNumberFormat="1" applyFont="1" applyFill="1" applyBorder="1" applyProtection="1"/>
    <xf numFmtId="182" fontId="9" fillId="0" borderId="178" xfId="2" applyNumberFormat="1" applyFont="1" applyFill="1" applyBorder="1" applyProtection="1"/>
    <xf numFmtId="182" fontId="9" fillId="0" borderId="180" xfId="2" applyNumberFormat="1" applyFont="1" applyFill="1" applyBorder="1" applyProtection="1"/>
    <xf numFmtId="179" fontId="7" fillId="0" borderId="0" xfId="0" applyNumberFormat="1" applyFont="1" applyFill="1" applyProtection="1">
      <protection locked="0"/>
    </xf>
    <xf numFmtId="179" fontId="9" fillId="0" borderId="0" xfId="0" applyNumberFormat="1" applyFont="1" applyFill="1" applyProtection="1">
      <protection locked="0"/>
    </xf>
    <xf numFmtId="179" fontId="9" fillId="0" borderId="11" xfId="0" applyNumberFormat="1" applyFont="1" applyFill="1" applyBorder="1" applyAlignment="1" applyProtection="1">
      <protection locked="0"/>
    </xf>
    <xf numFmtId="49" fontId="15" fillId="0" borderId="167" xfId="5" applyNumberFormat="1" applyFont="1" applyFill="1" applyBorder="1" applyAlignment="1" applyProtection="1">
      <alignment horizontal="center" vertical="center"/>
    </xf>
    <xf numFmtId="0" fontId="15" fillId="0" borderId="167" xfId="5" applyFont="1" applyFill="1" applyBorder="1" applyAlignment="1" applyProtection="1">
      <alignment horizontal="center" vertical="center" wrapText="1"/>
    </xf>
    <xf numFmtId="0" fontId="15" fillId="0" borderId="167" xfId="5" applyFont="1" applyFill="1" applyBorder="1" applyAlignment="1" applyProtection="1">
      <alignment horizontal="center" vertical="center"/>
    </xf>
    <xf numFmtId="0" fontId="15" fillId="0" borderId="167" xfId="5" applyFont="1" applyFill="1" applyBorder="1" applyAlignment="1">
      <alignment horizontal="center" vertical="center"/>
    </xf>
    <xf numFmtId="182" fontId="15" fillId="0" borderId="85" xfId="5" applyNumberFormat="1" applyFont="1" applyFill="1" applyBorder="1" applyAlignment="1" applyProtection="1">
      <alignment vertical="center"/>
    </xf>
    <xf numFmtId="0" fontId="9" fillId="0" borderId="18" xfId="0" applyFont="1" applyFill="1" applyBorder="1" applyAlignment="1">
      <alignment horizontal="center" vertical="center"/>
    </xf>
    <xf numFmtId="182" fontId="15" fillId="0" borderId="18" xfId="5" applyNumberFormat="1" applyFont="1" applyFill="1" applyBorder="1" applyAlignment="1" applyProtection="1">
      <alignment vertical="center"/>
    </xf>
    <xf numFmtId="182" fontId="15" fillId="0" borderId="9" xfId="5" applyNumberFormat="1" applyFont="1" applyFill="1" applyBorder="1" applyAlignment="1" applyProtection="1">
      <alignment vertical="center"/>
    </xf>
    <xf numFmtId="182" fontId="15" fillId="0" borderId="80" xfId="5" applyNumberFormat="1" applyFont="1" applyFill="1" applyBorder="1" applyAlignment="1" applyProtection="1">
      <alignment vertical="center"/>
    </xf>
    <xf numFmtId="0" fontId="9" fillId="0" borderId="4" xfId="0" applyFont="1" applyFill="1" applyBorder="1" applyAlignment="1">
      <alignment horizontal="center" vertical="center"/>
    </xf>
    <xf numFmtId="182" fontId="15" fillId="0" borderId="4" xfId="5" applyNumberFormat="1" applyFont="1" applyFill="1" applyBorder="1" applyAlignment="1" applyProtection="1">
      <alignment vertical="center"/>
    </xf>
    <xf numFmtId="0" fontId="9" fillId="0" borderId="7" xfId="6" applyNumberFormat="1" applyFont="1" applyFill="1" applyBorder="1" applyAlignment="1">
      <alignment horizontal="center" vertical="center"/>
    </xf>
    <xf numFmtId="182" fontId="15" fillId="0" borderId="7" xfId="5" applyNumberFormat="1" applyFont="1" applyFill="1" applyBorder="1" applyAlignment="1" applyProtection="1">
      <alignment vertical="center"/>
    </xf>
    <xf numFmtId="182" fontId="15" fillId="0" borderId="7" xfId="5" applyNumberFormat="1" applyFont="1" applyFill="1" applyBorder="1" applyAlignment="1">
      <alignment vertical="center"/>
    </xf>
    <xf numFmtId="0" fontId="9" fillId="0" borderId="13" xfId="6" applyNumberFormat="1" applyFont="1" applyFill="1" applyBorder="1" applyAlignment="1">
      <alignment horizontal="center" vertical="center"/>
    </xf>
    <xf numFmtId="179" fontId="9" fillId="0" borderId="184" xfId="0" applyNumberFormat="1" applyFont="1" applyFill="1" applyBorder="1" applyAlignment="1" applyProtection="1">
      <alignment horizontal="center" vertical="center" wrapText="1"/>
      <protection locked="0"/>
    </xf>
    <xf numFmtId="0" fontId="9" fillId="0" borderId="185" xfId="6" applyNumberFormat="1" applyFont="1" applyFill="1" applyBorder="1" applyAlignment="1">
      <alignment horizontal="center" vertical="center"/>
    </xf>
    <xf numFmtId="182" fontId="15" fillId="0" borderId="185" xfId="5" applyNumberFormat="1" applyFont="1" applyFill="1" applyBorder="1" applyAlignment="1" applyProtection="1">
      <alignment vertical="center"/>
    </xf>
    <xf numFmtId="182" fontId="15" fillId="0" borderId="185" xfId="5" applyNumberFormat="1" applyFont="1" applyFill="1" applyBorder="1" applyAlignment="1">
      <alignment vertical="center"/>
    </xf>
    <xf numFmtId="179" fontId="9" fillId="0" borderId="78" xfId="0" applyNumberFormat="1" applyFont="1" applyFill="1" applyBorder="1" applyAlignment="1" applyProtection="1">
      <alignment horizontal="center" vertical="center" wrapText="1"/>
      <protection locked="0"/>
    </xf>
    <xf numFmtId="182" fontId="15" fillId="0" borderId="13" xfId="5" applyNumberFormat="1" applyFont="1" applyFill="1" applyBorder="1" applyAlignment="1" applyProtection="1">
      <alignment vertical="center"/>
    </xf>
    <xf numFmtId="182" fontId="15" fillId="0" borderId="13" xfId="5" applyNumberFormat="1" applyFont="1" applyFill="1" applyBorder="1" applyAlignment="1">
      <alignment vertical="center"/>
    </xf>
    <xf numFmtId="179" fontId="9" fillId="0" borderId="14" xfId="0" applyNumberFormat="1" applyFont="1" applyFill="1" applyBorder="1" applyAlignment="1" applyProtection="1">
      <alignment horizontal="center" vertical="center" wrapText="1"/>
      <protection locked="0"/>
    </xf>
    <xf numFmtId="0" fontId="28" fillId="0" borderId="186" xfId="0" applyFont="1" applyFill="1" applyBorder="1" applyAlignment="1">
      <alignment horizontal="center" vertical="center"/>
    </xf>
    <xf numFmtId="179" fontId="9" fillId="0" borderId="85" xfId="0" applyNumberFormat="1" applyFont="1" applyFill="1" applyBorder="1" applyAlignment="1" applyProtection="1">
      <alignment horizontal="center" vertical="center" wrapText="1"/>
      <protection locked="0"/>
    </xf>
    <xf numFmtId="182" fontId="15" fillId="0" borderId="85" xfId="5" applyNumberFormat="1" applyFont="1" applyFill="1" applyBorder="1" applyAlignment="1">
      <alignment vertical="center"/>
    </xf>
    <xf numFmtId="182" fontId="15" fillId="0" borderId="167" xfId="5" applyNumberFormat="1" applyFont="1" applyFill="1" applyBorder="1" applyAlignment="1" applyProtection="1">
      <alignment vertical="center"/>
    </xf>
    <xf numFmtId="182" fontId="15" fillId="0" borderId="81" xfId="5" applyNumberFormat="1" applyFont="1" applyFill="1" applyBorder="1" applyAlignment="1" applyProtection="1">
      <alignment vertical="center"/>
    </xf>
    <xf numFmtId="179" fontId="9" fillId="0" borderId="9" xfId="0" applyNumberFormat="1" applyFont="1" applyFill="1" applyBorder="1" applyAlignment="1">
      <alignment vertical="center"/>
    </xf>
    <xf numFmtId="179" fontId="9" fillId="0" borderId="10" xfId="0" applyNumberFormat="1" applyFont="1" applyFill="1" applyBorder="1" applyAlignment="1">
      <alignment vertical="center"/>
    </xf>
    <xf numFmtId="179" fontId="9" fillId="0" borderId="187" xfId="0" applyNumberFormat="1" applyFont="1" applyFill="1" applyBorder="1" applyAlignment="1">
      <alignment vertical="center"/>
    </xf>
    <xf numFmtId="179" fontId="9" fillId="0" borderId="188" xfId="0" applyNumberFormat="1" applyFont="1" applyFill="1" applyBorder="1" applyAlignment="1">
      <alignment vertical="center"/>
    </xf>
    <xf numFmtId="182" fontId="24" fillId="0" borderId="185" xfId="5" applyNumberFormat="1" applyFont="1" applyFill="1" applyBorder="1" applyAlignment="1" applyProtection="1">
      <alignment vertical="center"/>
    </xf>
    <xf numFmtId="0" fontId="9" fillId="0" borderId="185" xfId="6" applyFont="1" applyFill="1" applyBorder="1" applyAlignment="1">
      <alignment horizontal="center" vertical="center"/>
    </xf>
    <xf numFmtId="0" fontId="9" fillId="0" borderId="13" xfId="6" applyFont="1" applyFill="1" applyBorder="1" applyAlignment="1">
      <alignment horizontal="center" vertical="center"/>
    </xf>
    <xf numFmtId="179" fontId="9" fillId="0" borderId="0" xfId="0" applyNumberFormat="1" applyFont="1" applyFill="1" applyBorder="1" applyProtection="1">
      <protection locked="0"/>
    </xf>
    <xf numFmtId="179" fontId="2" fillId="0" borderId="0" xfId="0" applyNumberFormat="1" applyFont="1" applyFill="1" applyProtection="1">
      <protection locked="0"/>
    </xf>
    <xf numFmtId="179" fontId="9" fillId="0" borderId="9" xfId="5" applyNumberFormat="1" applyFont="1" applyFill="1" applyBorder="1" applyAlignment="1">
      <alignment vertical="center"/>
    </xf>
    <xf numFmtId="182" fontId="15" fillId="0" borderId="82" xfId="5" applyNumberFormat="1" applyFont="1" applyFill="1" applyBorder="1" applyAlignment="1">
      <alignment vertical="center"/>
    </xf>
    <xf numFmtId="0" fontId="22" fillId="0" borderId="0" xfId="5" applyFont="1" applyFill="1" applyBorder="1" applyProtection="1"/>
    <xf numFmtId="0" fontId="2" fillId="0" borderId="0" xfId="5" applyFont="1" applyFill="1" applyAlignment="1">
      <alignment vertical="center"/>
    </xf>
    <xf numFmtId="0" fontId="11" fillId="0" borderId="16" xfId="5" applyFont="1" applyFill="1" applyBorder="1" applyAlignment="1" applyProtection="1">
      <alignment horizontal="center" vertical="center"/>
    </xf>
    <xf numFmtId="0" fontId="11" fillId="0" borderId="28" xfId="5" applyFont="1" applyFill="1" applyBorder="1" applyAlignment="1" applyProtection="1">
      <alignment vertical="center"/>
    </xf>
    <xf numFmtId="0" fontId="11" fillId="0" borderId="72" xfId="5" applyFont="1" applyFill="1" applyBorder="1" applyAlignment="1" applyProtection="1">
      <alignment vertical="center"/>
    </xf>
    <xf numFmtId="0" fontId="24" fillId="0" borderId="28" xfId="5" applyFont="1" applyFill="1" applyBorder="1" applyAlignment="1" applyProtection="1">
      <alignment horizontal="center" vertical="center" shrinkToFit="1"/>
    </xf>
    <xf numFmtId="0" fontId="25" fillId="0" borderId="28" xfId="5" applyFont="1" applyFill="1" applyBorder="1" applyAlignment="1" applyProtection="1">
      <alignment horizontal="center" vertical="center"/>
    </xf>
    <xf numFmtId="0" fontId="25" fillId="0" borderId="26" xfId="5" applyFont="1" applyFill="1" applyBorder="1" applyAlignment="1" applyProtection="1">
      <alignment horizontal="center" vertical="center"/>
    </xf>
    <xf numFmtId="0" fontId="24" fillId="0" borderId="26" xfId="5" applyFont="1" applyFill="1" applyBorder="1" applyAlignment="1" applyProtection="1">
      <alignment horizontal="center" vertical="center" shrinkToFit="1"/>
    </xf>
    <xf numFmtId="0" fontId="11" fillId="0" borderId="16" xfId="5" applyFont="1" applyFill="1" applyBorder="1" applyAlignment="1" applyProtection="1">
      <alignment vertical="center"/>
    </xf>
    <xf numFmtId="0" fontId="25" fillId="0" borderId="16" xfId="5" applyFont="1" applyFill="1" applyBorder="1" applyAlignment="1" applyProtection="1">
      <alignment horizontal="center" vertical="center"/>
    </xf>
    <xf numFmtId="0" fontId="24" fillId="0" borderId="16" xfId="5" applyFont="1" applyFill="1" applyBorder="1" applyAlignment="1" applyProtection="1">
      <alignment horizontal="center" vertical="center" shrinkToFit="1"/>
    </xf>
    <xf numFmtId="0" fontId="24" fillId="0" borderId="28" xfId="5" applyFont="1" applyFill="1" applyBorder="1" applyAlignment="1" applyProtection="1">
      <alignment vertical="center" shrinkToFit="1"/>
    </xf>
    <xf numFmtId="0" fontId="11" fillId="0" borderId="53" xfId="5" applyFont="1" applyFill="1" applyBorder="1" applyAlignment="1" applyProtection="1">
      <alignment horizontal="center" vertical="center"/>
    </xf>
    <xf numFmtId="0" fontId="24" fillId="0" borderId="28" xfId="5" applyFont="1" applyFill="1" applyBorder="1" applyAlignment="1" applyProtection="1">
      <alignment horizontal="center" vertical="center"/>
    </xf>
    <xf numFmtId="0" fontId="24" fillId="0" borderId="53" xfId="5" applyFont="1" applyFill="1" applyBorder="1" applyAlignment="1" applyProtection="1">
      <alignment horizontal="center" vertical="center" shrinkToFit="1"/>
    </xf>
    <xf numFmtId="0" fontId="24" fillId="0" borderId="16" xfId="5" applyFont="1" applyFill="1" applyBorder="1" applyAlignment="1" applyProtection="1">
      <alignment horizontal="center" vertical="center"/>
    </xf>
    <xf numFmtId="182" fontId="9" fillId="0" borderId="54" xfId="5" applyNumberFormat="1" applyFont="1" applyFill="1" applyBorder="1" applyAlignment="1">
      <alignment vertical="center"/>
    </xf>
    <xf numFmtId="182" fontId="9" fillId="0" borderId="60" xfId="5" applyNumberFormat="1" applyFont="1" applyFill="1" applyBorder="1" applyAlignment="1">
      <alignment vertical="center"/>
    </xf>
    <xf numFmtId="182" fontId="9" fillId="0" borderId="33" xfId="5" applyNumberFormat="1" applyFont="1" applyFill="1" applyBorder="1" applyAlignment="1">
      <alignment vertical="center"/>
    </xf>
    <xf numFmtId="182" fontId="9" fillId="0" borderId="20" xfId="5" applyNumberFormat="1" applyFont="1" applyFill="1" applyBorder="1" applyAlignment="1">
      <alignment vertical="center"/>
    </xf>
    <xf numFmtId="182" fontId="9" fillId="0" borderId="30" xfId="5" applyNumberFormat="1" applyFont="1" applyFill="1" applyBorder="1" applyAlignment="1">
      <alignment vertical="center"/>
    </xf>
    <xf numFmtId="182" fontId="9" fillId="0" borderId="191" xfId="5" applyNumberFormat="1" applyFont="1" applyFill="1" applyBorder="1" applyAlignment="1">
      <alignment vertical="center"/>
    </xf>
    <xf numFmtId="182" fontId="9" fillId="0" borderId="192" xfId="5" applyNumberFormat="1" applyFont="1" applyFill="1" applyBorder="1" applyAlignment="1">
      <alignment vertical="center"/>
    </xf>
    <xf numFmtId="182" fontId="9" fillId="0" borderId="193" xfId="5" applyNumberFormat="1" applyFont="1" applyFill="1" applyBorder="1" applyAlignment="1">
      <alignment vertical="center"/>
    </xf>
    <xf numFmtId="182" fontId="9" fillId="0" borderId="194" xfId="5" applyNumberFormat="1" applyFont="1" applyFill="1" applyBorder="1" applyAlignment="1">
      <alignment vertical="center"/>
    </xf>
    <xf numFmtId="182" fontId="9" fillId="0" borderId="195" xfId="5" applyNumberFormat="1" applyFont="1" applyFill="1" applyBorder="1" applyAlignment="1">
      <alignment vertical="center"/>
    </xf>
    <xf numFmtId="182" fontId="9" fillId="0" borderId="196" xfId="5" applyNumberFormat="1" applyFont="1" applyFill="1" applyBorder="1" applyAlignment="1">
      <alignment vertical="center"/>
    </xf>
    <xf numFmtId="182" fontId="9" fillId="0" borderId="109" xfId="5" applyNumberFormat="1" applyFont="1" applyFill="1" applyBorder="1" applyAlignment="1">
      <alignment vertical="center"/>
    </xf>
    <xf numFmtId="182" fontId="9" fillId="0" borderId="197" xfId="5" applyNumberFormat="1" applyFont="1" applyFill="1" applyBorder="1" applyAlignment="1">
      <alignment vertical="center"/>
    </xf>
    <xf numFmtId="182" fontId="9" fillId="0" borderId="40" xfId="5" applyNumberFormat="1" applyFont="1" applyFill="1" applyBorder="1" applyAlignment="1">
      <alignment vertical="center"/>
    </xf>
    <xf numFmtId="182" fontId="9" fillId="0" borderId="198" xfId="5" applyNumberFormat="1" applyFont="1" applyFill="1" applyBorder="1" applyAlignment="1">
      <alignment vertical="center"/>
    </xf>
    <xf numFmtId="182" fontId="9" fillId="0" borderId="199" xfId="5" applyNumberFormat="1" applyFont="1" applyFill="1" applyBorder="1" applyAlignment="1">
      <alignment vertical="center"/>
    </xf>
    <xf numFmtId="182" fontId="9" fillId="0" borderId="52" xfId="5" applyNumberFormat="1" applyFont="1" applyFill="1" applyBorder="1" applyAlignment="1">
      <alignment vertical="center"/>
    </xf>
    <xf numFmtId="182" fontId="9" fillId="0" borderId="200" xfId="5" applyNumberFormat="1" applyFont="1" applyFill="1" applyBorder="1" applyAlignment="1">
      <alignment vertical="center"/>
    </xf>
    <xf numFmtId="182" fontId="9" fillId="0" borderId="156" xfId="5" applyNumberFormat="1" applyFont="1" applyFill="1" applyBorder="1" applyAlignment="1">
      <alignment vertical="center"/>
    </xf>
    <xf numFmtId="0" fontId="9" fillId="0" borderId="31" xfId="0" applyFont="1" applyFill="1" applyBorder="1" applyAlignment="1" applyProtection="1">
      <alignment horizontal="center" vertical="center"/>
      <protection locked="0"/>
    </xf>
    <xf numFmtId="182" fontId="9" fillId="0" borderId="30" xfId="5" applyNumberFormat="1" applyFont="1" applyFill="1" applyBorder="1" applyAlignment="1" applyProtection="1">
      <alignment vertical="center"/>
    </xf>
    <xf numFmtId="182" fontId="9" fillId="0" borderId="29" xfId="5" applyNumberFormat="1" applyFont="1" applyFill="1" applyBorder="1" applyAlignment="1">
      <alignment vertical="center"/>
    </xf>
    <xf numFmtId="182" fontId="9" fillId="0" borderId="201" xfId="5" applyNumberFormat="1" applyFont="1" applyFill="1" applyBorder="1" applyAlignment="1" applyProtection="1">
      <alignment vertical="center"/>
    </xf>
    <xf numFmtId="182" fontId="9" fillId="0" borderId="31" xfId="5" applyNumberFormat="1" applyFont="1" applyFill="1" applyBorder="1" applyAlignment="1" applyProtection="1">
      <alignment vertical="center"/>
    </xf>
    <xf numFmtId="182" fontId="11" fillId="0" borderId="20" xfId="5" applyNumberFormat="1" applyFont="1" applyFill="1" applyBorder="1" applyAlignment="1" applyProtection="1">
      <alignment vertical="center"/>
    </xf>
    <xf numFmtId="182" fontId="11" fillId="0" borderId="34" xfId="5" applyNumberFormat="1" applyFont="1" applyFill="1" applyBorder="1" applyAlignment="1" applyProtection="1">
      <alignment vertical="center"/>
    </xf>
    <xf numFmtId="182" fontId="9" fillId="0" borderId="24" xfId="5" applyNumberFormat="1" applyFont="1" applyFill="1" applyBorder="1" applyAlignment="1" applyProtection="1">
      <alignment vertical="center"/>
    </xf>
    <xf numFmtId="182" fontId="9" fillId="0" borderId="91" xfId="5" applyNumberFormat="1" applyFont="1" applyFill="1" applyBorder="1" applyAlignment="1" applyProtection="1">
      <alignment vertical="center"/>
    </xf>
    <xf numFmtId="0" fontId="11" fillId="0" borderId="38" xfId="5" applyFont="1" applyFill="1" applyBorder="1" applyAlignment="1" applyProtection="1">
      <alignment horizontal="center" vertical="center"/>
    </xf>
    <xf numFmtId="182" fontId="11" fillId="0" borderId="38" xfId="5" applyNumberFormat="1" applyFont="1" applyFill="1" applyBorder="1" applyAlignment="1" applyProtection="1">
      <alignment horizontal="right" vertical="center"/>
    </xf>
    <xf numFmtId="182" fontId="9" fillId="0" borderId="197" xfId="5" applyNumberFormat="1" applyFont="1" applyFill="1" applyBorder="1" applyAlignment="1" applyProtection="1">
      <alignment vertical="center"/>
    </xf>
    <xf numFmtId="182" fontId="9" fillId="0" borderId="40" xfId="5" applyNumberFormat="1" applyFont="1" applyFill="1" applyBorder="1" applyAlignment="1" applyProtection="1">
      <alignment vertical="center"/>
    </xf>
    <xf numFmtId="182" fontId="11" fillId="0" borderId="37" xfId="5" applyNumberFormat="1" applyFont="1" applyFill="1" applyBorder="1" applyAlignment="1" applyProtection="1">
      <alignment vertical="center"/>
    </xf>
    <xf numFmtId="182" fontId="9" fillId="0" borderId="202" xfId="5" applyNumberFormat="1" applyFont="1" applyFill="1" applyBorder="1" applyAlignment="1" applyProtection="1">
      <alignment vertical="center"/>
    </xf>
    <xf numFmtId="182" fontId="9" fillId="0" borderId="75" xfId="5" applyNumberFormat="1" applyFont="1" applyFill="1" applyBorder="1" applyAlignment="1" applyProtection="1">
      <alignment vertical="center"/>
    </xf>
    <xf numFmtId="182" fontId="9" fillId="0" borderId="138" xfId="5" applyNumberFormat="1" applyFont="1" applyFill="1" applyBorder="1" applyAlignment="1" applyProtection="1">
      <alignment vertical="center"/>
    </xf>
    <xf numFmtId="182" fontId="11" fillId="0" borderId="38" xfId="5" applyNumberFormat="1" applyFont="1" applyFill="1" applyBorder="1" applyAlignment="1" applyProtection="1">
      <alignment vertical="center"/>
    </xf>
    <xf numFmtId="182" fontId="9" fillId="0" borderId="28" xfId="5" applyNumberFormat="1" applyFont="1" applyFill="1" applyBorder="1" applyAlignment="1" applyProtection="1">
      <alignment vertical="center"/>
    </xf>
    <xf numFmtId="182" fontId="9" fillId="0" borderId="116" xfId="5" applyNumberFormat="1" applyFont="1" applyFill="1" applyBorder="1" applyAlignment="1" applyProtection="1">
      <alignment vertical="center"/>
    </xf>
    <xf numFmtId="182" fontId="9" fillId="0" borderId="203" xfId="5" applyNumberFormat="1" applyFont="1" applyFill="1" applyBorder="1" applyAlignment="1" applyProtection="1">
      <alignment vertical="center"/>
    </xf>
    <xf numFmtId="182" fontId="9" fillId="0" borderId="204" xfId="5" applyNumberFormat="1" applyFont="1" applyFill="1" applyBorder="1" applyAlignment="1" applyProtection="1">
      <alignment vertical="center"/>
    </xf>
    <xf numFmtId="182" fontId="9" fillId="0" borderId="198" xfId="5" applyNumberFormat="1" applyFont="1" applyFill="1" applyBorder="1" applyAlignment="1" applyProtection="1">
      <alignment vertical="center"/>
    </xf>
    <xf numFmtId="182" fontId="9" fillId="0" borderId="151" xfId="5" applyNumberFormat="1" applyFont="1" applyFill="1" applyBorder="1" applyAlignment="1" applyProtection="1">
      <alignment vertical="center"/>
    </xf>
    <xf numFmtId="182" fontId="9" fillId="0" borderId="29" xfId="5" applyNumberFormat="1" applyFont="1" applyFill="1" applyBorder="1" applyAlignment="1" applyProtection="1">
      <alignment vertical="center"/>
    </xf>
    <xf numFmtId="182" fontId="11" fillId="0" borderId="29" xfId="5" applyNumberFormat="1" applyFont="1" applyFill="1" applyBorder="1" applyAlignment="1" applyProtection="1">
      <alignment vertical="center"/>
    </xf>
    <xf numFmtId="182" fontId="9" fillId="0" borderId="205" xfId="5" applyNumberFormat="1" applyFont="1" applyFill="1" applyBorder="1" applyAlignment="1" applyProtection="1">
      <alignment vertical="center"/>
    </xf>
    <xf numFmtId="182" fontId="11" fillId="0" borderId="45" xfId="5" applyNumberFormat="1" applyFont="1" applyFill="1" applyBorder="1" applyAlignment="1" applyProtection="1">
      <alignment vertical="center"/>
    </xf>
    <xf numFmtId="182" fontId="9" fillId="0" borderId="4" xfId="5" applyNumberFormat="1" applyFont="1" applyFill="1" applyBorder="1" applyAlignment="1">
      <alignment vertical="center"/>
    </xf>
    <xf numFmtId="0" fontId="9" fillId="0" borderId="0" xfId="5" applyFont="1" applyFill="1" applyAlignment="1" applyProtection="1">
      <alignment horizontal="left"/>
    </xf>
    <xf numFmtId="0" fontId="16" fillId="0" borderId="0" xfId="5" applyFont="1" applyFill="1" applyBorder="1" applyAlignment="1" applyProtection="1"/>
    <xf numFmtId="22" fontId="9" fillId="0" borderId="0" xfId="5" applyNumberFormat="1" applyFont="1" applyFill="1" applyAlignment="1" applyProtection="1">
      <alignment horizontal="center"/>
    </xf>
    <xf numFmtId="0" fontId="9" fillId="0" borderId="209" xfId="5" applyFont="1" applyFill="1" applyBorder="1" applyAlignment="1" applyProtection="1">
      <alignment horizontal="center" vertical="center"/>
    </xf>
    <xf numFmtId="0" fontId="9" fillId="0" borderId="167" xfId="5" applyFont="1" applyFill="1" applyBorder="1" applyAlignment="1">
      <alignment horizontal="center" vertical="center"/>
    </xf>
    <xf numFmtId="0" fontId="9" fillId="0" borderId="181" xfId="5" applyFont="1" applyFill="1" applyBorder="1" applyAlignment="1">
      <alignment vertical="center"/>
    </xf>
    <xf numFmtId="0" fontId="9" fillId="0" borderId="16" xfId="5" applyFont="1" applyFill="1" applyBorder="1" applyAlignment="1" applyProtection="1">
      <alignment horizontal="center" vertical="center"/>
    </xf>
    <xf numFmtId="0" fontId="9" fillId="0" borderId="29" xfId="5" applyFont="1" applyFill="1" applyBorder="1" applyAlignment="1">
      <alignment horizontal="center" vertical="center"/>
    </xf>
    <xf numFmtId="0" fontId="9" fillId="0" borderId="27" xfId="5" applyFont="1" applyFill="1" applyBorder="1" applyAlignment="1">
      <alignment vertical="center"/>
    </xf>
    <xf numFmtId="0" fontId="9" fillId="0" borderId="208" xfId="5" applyFont="1" applyFill="1" applyBorder="1" applyAlignment="1">
      <alignment horizontal="center" vertical="center"/>
    </xf>
    <xf numFmtId="0" fontId="9" fillId="0" borderId="210" xfId="5" applyFont="1" applyFill="1" applyBorder="1" applyAlignment="1">
      <alignment horizontal="center" vertical="center"/>
    </xf>
    <xf numFmtId="0" fontId="9" fillId="0" borderId="16" xfId="5" applyFont="1" applyFill="1" applyBorder="1" applyAlignment="1">
      <alignment horizontal="center" vertical="center"/>
    </xf>
    <xf numFmtId="0" fontId="20" fillId="0" borderId="16" xfId="5" applyFont="1" applyFill="1" applyBorder="1" applyAlignment="1">
      <alignment horizontal="center" vertical="center"/>
    </xf>
    <xf numFmtId="0" fontId="9" fillId="0" borderId="26" xfId="5" applyFont="1" applyFill="1" applyBorder="1" applyAlignment="1">
      <alignment horizontal="center" vertical="center"/>
    </xf>
    <xf numFmtId="0" fontId="20" fillId="0" borderId="210" xfId="5" applyFont="1" applyFill="1" applyBorder="1" applyAlignment="1">
      <alignment horizontal="center" vertical="center"/>
    </xf>
    <xf numFmtId="0" fontId="9" fillId="0" borderId="16" xfId="5" applyFont="1" applyFill="1" applyBorder="1" applyAlignment="1" applyProtection="1">
      <alignment vertical="center"/>
    </xf>
    <xf numFmtId="0" fontId="9" fillId="0" borderId="16" xfId="5" applyFont="1" applyFill="1" applyBorder="1" applyAlignment="1">
      <alignment vertical="center"/>
    </xf>
    <xf numFmtId="0" fontId="9" fillId="0" borderId="28" xfId="5" applyFont="1" applyFill="1" applyBorder="1" applyAlignment="1">
      <alignment vertical="center"/>
    </xf>
    <xf numFmtId="0" fontId="9" fillId="0" borderId="208" xfId="5" applyFont="1" applyFill="1" applyBorder="1" applyAlignment="1">
      <alignment vertical="center"/>
    </xf>
    <xf numFmtId="0" fontId="9" fillId="0" borderId="210" xfId="5" applyFont="1" applyFill="1" applyBorder="1" applyAlignment="1">
      <alignment vertical="center"/>
    </xf>
    <xf numFmtId="0" fontId="9" fillId="0" borderId="73" xfId="5" applyFont="1" applyFill="1" applyBorder="1" applyAlignment="1">
      <alignment horizontal="center" vertical="center"/>
    </xf>
    <xf numFmtId="0" fontId="9" fillId="0" borderId="95" xfId="5" applyFont="1" applyFill="1" applyBorder="1" applyAlignment="1">
      <alignment horizontal="center" vertical="center"/>
    </xf>
    <xf numFmtId="0" fontId="9" fillId="0" borderId="78" xfId="5" applyFont="1" applyFill="1" applyBorder="1" applyAlignment="1">
      <alignment horizontal="center" vertical="center"/>
    </xf>
    <xf numFmtId="0" fontId="9" fillId="0" borderId="189" xfId="5" applyFont="1" applyFill="1" applyBorder="1" applyAlignment="1">
      <alignment horizontal="center" vertical="center"/>
    </xf>
    <xf numFmtId="179" fontId="9" fillId="0" borderId="53" xfId="5" applyNumberFormat="1" applyFont="1" applyFill="1" applyBorder="1" applyAlignment="1">
      <alignment vertical="center"/>
    </xf>
    <xf numFmtId="179" fontId="9" fillId="0" borderId="211" xfId="5" applyNumberFormat="1" applyFont="1" applyFill="1" applyBorder="1" applyAlignment="1">
      <alignment vertical="center"/>
    </xf>
    <xf numFmtId="179" fontId="9" fillId="0" borderId="212" xfId="5" applyNumberFormat="1" applyFont="1" applyFill="1" applyBorder="1" applyAlignment="1">
      <alignment vertical="center"/>
    </xf>
    <xf numFmtId="179" fontId="9" fillId="0" borderId="213" xfId="5" applyNumberFormat="1" applyFont="1" applyFill="1" applyBorder="1" applyAlignment="1">
      <alignment vertical="center"/>
    </xf>
    <xf numFmtId="179" fontId="9" fillId="0" borderId="214" xfId="5" applyNumberFormat="1" applyFont="1" applyFill="1" applyBorder="1" applyAlignment="1">
      <alignment vertical="center"/>
    </xf>
    <xf numFmtId="179" fontId="9" fillId="0" borderId="30" xfId="5" applyNumberFormat="1" applyFont="1" applyFill="1" applyBorder="1" applyAlignment="1">
      <alignment vertical="center"/>
    </xf>
    <xf numFmtId="179" fontId="9" fillId="0" borderId="26" xfId="5" applyNumberFormat="1" applyFont="1" applyFill="1" applyBorder="1" applyAlignment="1">
      <alignment vertical="center"/>
    </xf>
    <xf numFmtId="179" fontId="9" fillId="0" borderId="21" xfId="5" applyNumberFormat="1" applyFont="1" applyFill="1" applyBorder="1" applyAlignment="1">
      <alignment vertical="center"/>
    </xf>
    <xf numFmtId="179" fontId="9" fillId="0" borderId="195" xfId="5" applyNumberFormat="1" applyFont="1" applyFill="1" applyBorder="1" applyAlignment="1">
      <alignment vertical="center"/>
    </xf>
    <xf numFmtId="179" fontId="9" fillId="0" borderId="215" xfId="5" applyNumberFormat="1" applyFont="1" applyFill="1" applyBorder="1" applyAlignment="1">
      <alignment vertical="center"/>
    </xf>
    <xf numFmtId="182" fontId="9" fillId="0" borderId="21" xfId="5" applyNumberFormat="1" applyFont="1" applyFill="1" applyBorder="1" applyAlignment="1">
      <alignment horizontal="right" vertical="center"/>
    </xf>
    <xf numFmtId="0" fontId="9" fillId="0" borderId="174" xfId="5" applyFont="1" applyFill="1" applyBorder="1" applyAlignment="1" applyProtection="1">
      <alignment horizontal="center" vertical="center"/>
    </xf>
    <xf numFmtId="182" fontId="9" fillId="0" borderId="217" xfId="5" applyNumberFormat="1" applyFont="1" applyFill="1" applyBorder="1" applyAlignment="1">
      <alignment horizontal="right" vertical="center"/>
    </xf>
    <xf numFmtId="182" fontId="9" fillId="0" borderId="174" xfId="5" applyNumberFormat="1" applyFont="1" applyFill="1" applyBorder="1" applyAlignment="1">
      <alignment horizontal="right" vertical="center"/>
    </xf>
    <xf numFmtId="182" fontId="9" fillId="0" borderId="175" xfId="5" applyNumberFormat="1" applyFont="1" applyFill="1" applyBorder="1" applyAlignment="1">
      <alignment horizontal="right" vertical="center"/>
    </xf>
    <xf numFmtId="182" fontId="9" fillId="0" borderId="7" xfId="5" applyNumberFormat="1" applyFont="1" applyFill="1" applyBorder="1" applyAlignment="1">
      <alignment horizontal="right" vertical="center"/>
    </xf>
    <xf numFmtId="182" fontId="9" fillId="0" borderId="218" xfId="5" applyNumberFormat="1" applyFont="1" applyFill="1" applyBorder="1" applyAlignment="1">
      <alignment horizontal="right" vertical="center"/>
    </xf>
    <xf numFmtId="182" fontId="9" fillId="0" borderId="28" xfId="5" applyNumberFormat="1" applyFont="1" applyFill="1" applyBorder="1" applyAlignment="1">
      <alignment vertical="center"/>
    </xf>
    <xf numFmtId="177" fontId="9" fillId="0" borderId="34" xfId="1" applyNumberFormat="1" applyFont="1" applyFill="1" applyBorder="1" applyAlignment="1">
      <alignment horizontal="right" vertical="center"/>
    </xf>
    <xf numFmtId="182" fontId="9" fillId="0" borderId="25" xfId="0" applyNumberFormat="1" applyFont="1" applyFill="1" applyBorder="1" applyAlignment="1">
      <alignment vertical="center"/>
    </xf>
    <xf numFmtId="182" fontId="9" fillId="0" borderId="26" xfId="5" applyNumberFormat="1" applyFont="1" applyFill="1" applyBorder="1" applyAlignment="1">
      <alignment vertical="center"/>
    </xf>
    <xf numFmtId="182" fontId="9" fillId="0" borderId="216" xfId="5" applyNumberFormat="1" applyFont="1" applyFill="1" applyBorder="1" applyAlignment="1">
      <alignment vertical="center"/>
    </xf>
    <xf numFmtId="0" fontId="9" fillId="0" borderId="21" xfId="5" applyFont="1" applyFill="1" applyBorder="1" applyAlignment="1" applyProtection="1">
      <alignment horizontal="center" vertical="center"/>
    </xf>
    <xf numFmtId="182" fontId="9" fillId="0" borderId="45" xfId="0" applyNumberFormat="1" applyFont="1" applyFill="1" applyBorder="1" applyAlignment="1">
      <alignment vertical="center"/>
    </xf>
    <xf numFmtId="182" fontId="9" fillId="0" borderId="88" xfId="5" applyNumberFormat="1" applyFont="1" applyFill="1" applyBorder="1" applyAlignment="1">
      <alignment vertical="center"/>
    </xf>
    <xf numFmtId="179" fontId="9" fillId="0" borderId="80" xfId="5" applyNumberFormat="1" applyFont="1" applyFill="1" applyBorder="1" applyAlignment="1">
      <alignment vertical="center"/>
    </xf>
    <xf numFmtId="182" fontId="9" fillId="0" borderId="219" xfId="5" applyNumberFormat="1" applyFont="1" applyFill="1" applyBorder="1" applyAlignment="1">
      <alignment vertical="center"/>
    </xf>
    <xf numFmtId="182" fontId="9" fillId="0" borderId="220" xfId="0" applyNumberFormat="1" applyFont="1" applyFill="1" applyBorder="1" applyAlignment="1">
      <alignment vertical="center"/>
    </xf>
    <xf numFmtId="182" fontId="9" fillId="0" borderId="174" xfId="5" applyNumberFormat="1" applyFont="1" applyFill="1" applyBorder="1" applyAlignment="1">
      <alignment vertical="center"/>
    </xf>
    <xf numFmtId="182" fontId="9" fillId="0" borderId="217" xfId="5" applyNumberFormat="1" applyFont="1" applyFill="1" applyBorder="1" applyAlignment="1">
      <alignment vertical="center"/>
    </xf>
    <xf numFmtId="182" fontId="9" fillId="0" borderId="66" xfId="5" applyNumberFormat="1" applyFont="1" applyFill="1" applyBorder="1" applyAlignment="1">
      <alignment vertical="center"/>
    </xf>
    <xf numFmtId="182" fontId="9" fillId="0" borderId="7" xfId="5" quotePrefix="1" applyNumberFormat="1" applyFont="1" applyFill="1" applyBorder="1" applyAlignment="1">
      <alignment vertical="center"/>
    </xf>
    <xf numFmtId="182" fontId="9" fillId="0" borderId="221" xfId="5" applyNumberFormat="1" applyFont="1" applyFill="1" applyBorder="1" applyAlignment="1">
      <alignment vertical="center"/>
    </xf>
    <xf numFmtId="0" fontId="9" fillId="0" borderId="30" xfId="5" applyFont="1" applyFill="1" applyBorder="1" applyAlignment="1" applyProtection="1">
      <alignment horizontal="center" vertical="center"/>
    </xf>
    <xf numFmtId="0" fontId="9" fillId="0" borderId="20" xfId="5" applyFont="1" applyFill="1" applyBorder="1" applyAlignment="1">
      <alignment vertical="center"/>
    </xf>
    <xf numFmtId="0" fontId="9" fillId="0" borderId="149" xfId="5" applyFont="1" applyFill="1" applyBorder="1" applyAlignment="1">
      <alignment vertical="center"/>
    </xf>
    <xf numFmtId="0" fontId="2" fillId="0" borderId="21" xfId="5" applyFont="1" applyFill="1" applyBorder="1" applyAlignment="1">
      <alignment vertical="center"/>
    </xf>
    <xf numFmtId="0" fontId="2" fillId="0" borderId="24" xfId="5" applyFont="1" applyFill="1" applyBorder="1" applyAlignment="1">
      <alignment vertical="center"/>
    </xf>
    <xf numFmtId="0" fontId="2" fillId="0" borderId="27" xfId="5" applyFont="1" applyFill="1" applyBorder="1" applyAlignment="1">
      <alignment vertical="center"/>
    </xf>
    <xf numFmtId="0" fontId="2" fillId="0" borderId="0" xfId="5" applyFont="1" applyFill="1" applyBorder="1" applyAlignment="1">
      <alignment vertical="center"/>
    </xf>
    <xf numFmtId="0" fontId="9" fillId="0" borderId="150" xfId="5" applyFont="1" applyFill="1" applyBorder="1" applyAlignment="1">
      <alignment horizontal="center" vertical="center"/>
    </xf>
    <xf numFmtId="0" fontId="9" fillId="0" borderId="21" xfId="5" applyFont="1" applyFill="1" applyBorder="1" applyAlignment="1">
      <alignment vertical="center"/>
    </xf>
    <xf numFmtId="0" fontId="9" fillId="0" borderId="151" xfId="5" applyFont="1" applyFill="1" applyBorder="1" applyAlignment="1">
      <alignment vertical="center"/>
    </xf>
    <xf numFmtId="0" fontId="9" fillId="0" borderId="28" xfId="5" applyFont="1" applyFill="1" applyBorder="1" applyAlignment="1">
      <alignment horizontal="center" vertical="center"/>
    </xf>
    <xf numFmtId="0" fontId="9" fillId="0" borderId="150" xfId="5" applyFont="1" applyFill="1" applyBorder="1" applyAlignment="1">
      <alignment vertical="center"/>
    </xf>
    <xf numFmtId="182" fontId="15" fillId="0" borderId="0" xfId="5" applyNumberFormat="1" applyFont="1" applyFill="1"/>
    <xf numFmtId="0" fontId="9" fillId="0" borderId="209" xfId="5" applyFont="1" applyFill="1" applyBorder="1" applyAlignment="1" applyProtection="1">
      <alignment horizontal="center"/>
    </xf>
    <xf numFmtId="0" fontId="9" fillId="0" borderId="181" xfId="5" applyFont="1" applyFill="1" applyBorder="1"/>
    <xf numFmtId="0" fontId="9" fillId="0" borderId="210" xfId="5" applyFont="1" applyFill="1" applyBorder="1" applyAlignment="1">
      <alignment horizontal="center"/>
    </xf>
    <xf numFmtId="0" fontId="9" fillId="0" borderId="208" xfId="5" applyFont="1" applyFill="1" applyBorder="1" applyAlignment="1">
      <alignment horizontal="center"/>
    </xf>
    <xf numFmtId="0" fontId="20" fillId="0" borderId="210" xfId="5" applyFont="1" applyFill="1" applyBorder="1" applyAlignment="1">
      <alignment horizontal="center"/>
    </xf>
    <xf numFmtId="0" fontId="9" fillId="0" borderId="16" xfId="5" applyFont="1" applyFill="1" applyBorder="1" applyProtection="1"/>
    <xf numFmtId="0" fontId="9" fillId="0" borderId="208" xfId="5" applyFont="1" applyFill="1" applyBorder="1"/>
    <xf numFmtId="0" fontId="9" fillId="0" borderId="210" xfId="5" applyFont="1" applyFill="1" applyBorder="1"/>
    <xf numFmtId="0" fontId="9" fillId="0" borderId="73" xfId="5" applyFont="1" applyFill="1" applyBorder="1" applyAlignment="1">
      <alignment horizontal="center"/>
    </xf>
    <xf numFmtId="0" fontId="9" fillId="0" borderId="51" xfId="5" applyFont="1" applyFill="1" applyBorder="1" applyAlignment="1">
      <alignment horizontal="center"/>
    </xf>
    <xf numFmtId="0" fontId="9" fillId="0" borderId="78" xfId="5" applyFont="1" applyFill="1" applyBorder="1" applyAlignment="1">
      <alignment horizontal="center"/>
    </xf>
    <xf numFmtId="0" fontId="9" fillId="0" borderId="189" xfId="5" applyFont="1" applyFill="1" applyBorder="1" applyAlignment="1">
      <alignment horizontal="center"/>
    </xf>
    <xf numFmtId="179" fontId="9" fillId="0" borderId="16" xfId="5" applyNumberFormat="1" applyFont="1" applyFill="1" applyBorder="1" applyAlignment="1">
      <alignment vertical="center"/>
    </xf>
    <xf numFmtId="179" fontId="9" fillId="0" borderId="25" xfId="5" applyNumberFormat="1" applyFont="1" applyFill="1" applyBorder="1" applyAlignment="1">
      <alignment vertical="center"/>
    </xf>
    <xf numFmtId="179" fontId="9" fillId="0" borderId="151" xfId="5" applyNumberFormat="1" applyFont="1" applyFill="1" applyBorder="1" applyAlignment="1">
      <alignment vertical="center"/>
    </xf>
    <xf numFmtId="179" fontId="9" fillId="0" borderId="198" xfId="5" applyNumberFormat="1" applyFont="1" applyFill="1" applyBorder="1" applyAlignment="1">
      <alignment vertical="center"/>
    </xf>
    <xf numFmtId="179" fontId="9" fillId="0" borderId="222" xfId="5" applyNumberFormat="1" applyFont="1" applyFill="1" applyBorder="1" applyAlignment="1">
      <alignment vertical="center"/>
    </xf>
    <xf numFmtId="179" fontId="9" fillId="0" borderId="223" xfId="5" applyNumberFormat="1" applyFont="1" applyFill="1" applyBorder="1" applyAlignment="1">
      <alignment vertical="center"/>
    </xf>
    <xf numFmtId="182" fontId="9" fillId="0" borderId="134" xfId="5" applyNumberFormat="1" applyFont="1" applyFill="1" applyBorder="1" applyAlignment="1">
      <alignment vertical="center"/>
    </xf>
    <xf numFmtId="182" fontId="9" fillId="0" borderId="140" xfId="5" applyNumberFormat="1" applyFont="1" applyFill="1" applyBorder="1" applyAlignment="1">
      <alignment vertical="center"/>
    </xf>
    <xf numFmtId="182" fontId="9" fillId="0" borderId="0" xfId="5" applyNumberFormat="1" applyFont="1" applyFill="1" applyBorder="1" applyAlignment="1">
      <alignment vertical="center"/>
    </xf>
    <xf numFmtId="182" fontId="9" fillId="0" borderId="91" xfId="5" applyNumberFormat="1" applyFont="1" applyFill="1" applyBorder="1" applyAlignment="1">
      <alignment horizontal="right" vertical="center"/>
    </xf>
    <xf numFmtId="182" fontId="9" fillId="0" borderId="148" xfId="5" applyNumberFormat="1" applyFont="1" applyFill="1" applyBorder="1" applyAlignment="1">
      <alignment horizontal="right" vertical="center"/>
    </xf>
    <xf numFmtId="185" fontId="9" fillId="0" borderId="199" xfId="5" applyNumberFormat="1" applyFont="1" applyFill="1" applyBorder="1" applyAlignment="1">
      <alignment vertical="center"/>
    </xf>
    <xf numFmtId="182" fontId="9" fillId="0" borderId="88" xfId="0" applyNumberFormat="1" applyFont="1" applyFill="1" applyBorder="1" applyAlignment="1">
      <alignment vertical="center"/>
    </xf>
    <xf numFmtId="182" fontId="9" fillId="0" borderId="205" xfId="5" quotePrefix="1" applyNumberFormat="1" applyFont="1" applyFill="1" applyBorder="1" applyAlignment="1">
      <alignment vertical="center"/>
    </xf>
    <xf numFmtId="182" fontId="9" fillId="0" borderId="93" xfId="5" applyNumberFormat="1" applyFont="1" applyFill="1" applyBorder="1" applyAlignment="1">
      <alignment vertical="center"/>
    </xf>
    <xf numFmtId="0" fontId="9" fillId="0" borderId="224" xfId="5" applyFont="1" applyFill="1" applyBorder="1" applyAlignment="1">
      <alignment horizontal="center" vertical="center"/>
    </xf>
    <xf numFmtId="0" fontId="9" fillId="0" borderId="0" xfId="5" applyFont="1" applyFill="1" applyBorder="1" applyAlignment="1">
      <alignment horizontal="center"/>
    </xf>
    <xf numFmtId="0" fontId="9" fillId="0" borderId="28" xfId="5" applyFont="1" applyFill="1" applyBorder="1" applyAlignment="1">
      <alignment horizontal="center"/>
    </xf>
    <xf numFmtId="182" fontId="9" fillId="2" borderId="198" xfId="5" applyNumberFormat="1" applyFont="1" applyFill="1" applyBorder="1" applyAlignment="1" applyProtection="1">
      <alignment horizontal="center" vertical="center"/>
    </xf>
    <xf numFmtId="182" fontId="9" fillId="2" borderId="208" xfId="5" applyNumberFormat="1" applyFont="1" applyFill="1" applyBorder="1" applyAlignment="1" applyProtection="1">
      <alignment horizontal="center" vertical="center"/>
    </xf>
    <xf numFmtId="182" fontId="9" fillId="2" borderId="78" xfId="5" applyNumberFormat="1" applyFont="1" applyFill="1" applyBorder="1" applyAlignment="1" applyProtection="1">
      <alignment horizontal="right" vertical="center"/>
    </xf>
    <xf numFmtId="182" fontId="30" fillId="2" borderId="208" xfId="0" applyNumberFormat="1" applyFont="1" applyFill="1" applyBorder="1" applyAlignment="1" applyProtection="1">
      <alignment vertical="center"/>
      <protection locked="0"/>
    </xf>
    <xf numFmtId="182" fontId="30" fillId="2" borderId="134" xfId="0" applyNumberFormat="1" applyFont="1" applyFill="1" applyBorder="1" applyAlignment="1" applyProtection="1">
      <alignment vertical="center"/>
      <protection locked="0"/>
    </xf>
    <xf numFmtId="182" fontId="30" fillId="2" borderId="195" xfId="0" applyNumberFormat="1" applyFont="1" applyFill="1" applyBorder="1" applyAlignment="1" applyProtection="1">
      <alignment vertical="center"/>
      <protection locked="0"/>
    </xf>
    <xf numFmtId="182" fontId="30" fillId="0" borderId="134" xfId="0" applyNumberFormat="1" applyFont="1" applyFill="1" applyBorder="1" applyAlignment="1" applyProtection="1">
      <alignment vertical="center"/>
      <protection locked="0"/>
    </xf>
    <xf numFmtId="182" fontId="30" fillId="0" borderId="91" xfId="0" applyNumberFormat="1" applyFont="1" applyFill="1" applyBorder="1" applyAlignment="1" applyProtection="1">
      <alignment vertical="center"/>
      <protection locked="0"/>
    </xf>
    <xf numFmtId="182" fontId="15" fillId="2" borderId="197" xfId="5" applyNumberFormat="1" applyFont="1" applyFill="1" applyBorder="1" applyAlignment="1" applyProtection="1">
      <alignment vertical="center"/>
    </xf>
    <xf numFmtId="182" fontId="15" fillId="2" borderId="225" xfId="0" applyNumberFormat="1" applyFont="1" applyFill="1" applyBorder="1" applyAlignment="1" applyProtection="1">
      <alignment vertical="center"/>
      <protection locked="0"/>
    </xf>
    <xf numFmtId="182" fontId="15" fillId="2" borderId="226" xfId="5" applyNumberFormat="1" applyFont="1" applyFill="1" applyBorder="1" applyAlignment="1" applyProtection="1">
      <alignment vertical="center"/>
    </xf>
    <xf numFmtId="182" fontId="15" fillId="2" borderId="134" xfId="5" applyNumberFormat="1" applyFont="1" applyFill="1" applyBorder="1" applyAlignment="1" applyProtection="1">
      <alignment vertical="center"/>
    </xf>
    <xf numFmtId="182" fontId="15" fillId="2" borderId="208" xfId="5" applyNumberFormat="1" applyFont="1" applyFill="1" applyBorder="1" applyAlignment="1" applyProtection="1">
      <alignment vertical="center"/>
    </xf>
    <xf numFmtId="182" fontId="15" fillId="2" borderId="201" xfId="5" applyNumberFormat="1" applyFont="1" applyFill="1" applyBorder="1" applyAlignment="1" applyProtection="1">
      <alignment vertical="center"/>
    </xf>
    <xf numFmtId="182" fontId="24" fillId="0" borderId="197" xfId="5" applyNumberFormat="1" applyFont="1" applyFill="1" applyBorder="1" applyAlignment="1" applyProtection="1">
      <alignment vertical="center"/>
    </xf>
    <xf numFmtId="182" fontId="9" fillId="2" borderId="227" xfId="5" applyNumberFormat="1" applyFont="1" applyFill="1" applyBorder="1" applyAlignment="1" applyProtection="1">
      <alignment horizontal="center" vertical="center"/>
    </xf>
    <xf numFmtId="182" fontId="9" fillId="2" borderId="161" xfId="5" applyNumberFormat="1" applyFont="1" applyFill="1" applyBorder="1" applyAlignment="1" applyProtection="1">
      <alignment horizontal="center" vertical="center"/>
    </xf>
    <xf numFmtId="182" fontId="9" fillId="2" borderId="228" xfId="5" applyNumberFormat="1" applyFont="1" applyFill="1" applyBorder="1" applyAlignment="1" applyProtection="1">
      <alignment horizontal="right" vertical="center"/>
    </xf>
    <xf numFmtId="182" fontId="15" fillId="2" borderId="171" xfId="5" applyNumberFormat="1" applyFont="1" applyFill="1" applyBorder="1" applyAlignment="1" applyProtection="1">
      <alignment vertical="center"/>
    </xf>
    <xf numFmtId="182" fontId="15" fillId="2" borderId="229" xfId="5" applyNumberFormat="1" applyFont="1" applyFill="1" applyBorder="1" applyAlignment="1" applyProtection="1">
      <alignment vertical="center"/>
    </xf>
    <xf numFmtId="182" fontId="15" fillId="2" borderId="139" xfId="5" applyNumberFormat="1" applyFont="1" applyFill="1" applyBorder="1" applyAlignment="1" applyProtection="1">
      <alignment vertical="center"/>
    </xf>
    <xf numFmtId="182" fontId="15" fillId="2" borderId="161" xfId="5" applyNumberFormat="1" applyFont="1" applyFill="1" applyBorder="1" applyAlignment="1" applyProtection="1">
      <alignment vertical="center"/>
    </xf>
    <xf numFmtId="182" fontId="15" fillId="2" borderId="230" xfId="5" applyNumberFormat="1" applyFont="1" applyFill="1" applyBorder="1" applyAlignment="1" applyProtection="1">
      <alignment vertical="center"/>
    </xf>
    <xf numFmtId="182" fontId="15" fillId="0" borderId="171" xfId="5" applyNumberFormat="1" applyFont="1" applyFill="1" applyBorder="1" applyAlignment="1" applyProtection="1">
      <alignment vertical="center"/>
    </xf>
    <xf numFmtId="182" fontId="24" fillId="0" borderId="171" xfId="5" applyNumberFormat="1" applyFont="1" applyFill="1" applyBorder="1" applyAlignment="1" applyProtection="1">
      <alignment vertical="center"/>
    </xf>
    <xf numFmtId="0" fontId="9" fillId="2" borderId="94" xfId="5" applyFont="1" applyFill="1" applyBorder="1" applyAlignment="1" applyProtection="1">
      <alignment vertical="center"/>
    </xf>
    <xf numFmtId="182" fontId="30" fillId="2" borderId="231" xfId="0" applyNumberFormat="1" applyFont="1" applyFill="1" applyBorder="1" applyAlignment="1" applyProtection="1">
      <alignment vertical="center"/>
      <protection locked="0"/>
    </xf>
    <xf numFmtId="182" fontId="15" fillId="2" borderId="100" xfId="5" applyNumberFormat="1" applyFont="1" applyFill="1" applyBorder="1" applyAlignment="1" applyProtection="1">
      <alignment vertical="center"/>
    </xf>
    <xf numFmtId="182" fontId="15" fillId="0" borderId="97" xfId="5" applyNumberFormat="1" applyFont="1" applyFill="1" applyBorder="1" applyAlignment="1" applyProtection="1">
      <alignment vertical="center"/>
    </xf>
    <xf numFmtId="182" fontId="15" fillId="0" borderId="90" xfId="5" applyNumberFormat="1" applyFont="1" applyFill="1" applyBorder="1" applyAlignment="1" applyProtection="1">
      <alignment vertical="center"/>
    </xf>
    <xf numFmtId="182" fontId="15" fillId="0" borderId="100" xfId="5" applyNumberFormat="1" applyFont="1" applyFill="1" applyBorder="1" applyAlignment="1" applyProtection="1">
      <alignment vertical="center"/>
    </xf>
    <xf numFmtId="0" fontId="9" fillId="2" borderId="227" xfId="5" applyFont="1" applyFill="1" applyBorder="1" applyAlignment="1" applyProtection="1">
      <alignment horizontal="center" vertical="center"/>
    </xf>
    <xf numFmtId="0" fontId="9" fillId="2" borderId="161" xfId="5" applyFont="1" applyFill="1" applyBorder="1" applyAlignment="1" applyProtection="1">
      <alignment horizontal="center" vertical="center"/>
    </xf>
    <xf numFmtId="0" fontId="9" fillId="2" borderId="232" xfId="5" applyFont="1" applyFill="1" applyBorder="1" applyAlignment="1" applyProtection="1">
      <alignment horizontal="center" vertical="center"/>
    </xf>
    <xf numFmtId="182" fontId="30" fillId="2" borderId="232" xfId="0" applyNumberFormat="1" applyFont="1" applyFill="1" applyBorder="1" applyAlignment="1" applyProtection="1">
      <alignment vertical="center"/>
      <protection locked="0"/>
    </xf>
    <xf numFmtId="178" fontId="15" fillId="2" borderId="0" xfId="5" applyNumberFormat="1" applyFont="1" applyFill="1" applyBorder="1"/>
    <xf numFmtId="182" fontId="15" fillId="2" borderId="233" xfId="5" applyNumberFormat="1" applyFont="1" applyFill="1" applyBorder="1" applyAlignment="1" applyProtection="1">
      <alignment vertical="center"/>
    </xf>
    <xf numFmtId="182" fontId="15" fillId="2" borderId="164" xfId="5" applyNumberFormat="1" applyFont="1" applyFill="1" applyBorder="1" applyAlignment="1" applyProtection="1">
      <alignment vertical="center"/>
    </xf>
    <xf numFmtId="182" fontId="15" fillId="2" borderId="162" xfId="5" applyNumberFormat="1" applyFont="1" applyFill="1" applyBorder="1" applyAlignment="1" applyProtection="1">
      <alignment vertical="center"/>
    </xf>
    <xf numFmtId="182" fontId="15" fillId="0" borderId="139" xfId="5" applyNumberFormat="1" applyFont="1" applyFill="1" applyBorder="1" applyAlignment="1" applyProtection="1">
      <alignment vertical="center"/>
    </xf>
    <xf numFmtId="182" fontId="15" fillId="0" borderId="162" xfId="5" applyNumberFormat="1" applyFont="1" applyFill="1" applyBorder="1" applyAlignment="1" applyProtection="1">
      <alignment vertical="center"/>
    </xf>
    <xf numFmtId="182" fontId="15" fillId="0" borderId="233" xfId="5" applyNumberFormat="1" applyFont="1" applyFill="1" applyBorder="1" applyAlignment="1" applyProtection="1">
      <alignment vertical="center"/>
    </xf>
    <xf numFmtId="179" fontId="11" fillId="0" borderId="22" xfId="0" applyNumberFormat="1" applyFont="1" applyFill="1" applyBorder="1" applyAlignment="1" applyProtection="1">
      <alignment horizontal="center" vertical="center" wrapText="1"/>
      <protection locked="0"/>
    </xf>
    <xf numFmtId="179" fontId="35" fillId="0" borderId="0" xfId="0" applyNumberFormat="1" applyFont="1" applyFill="1" applyProtection="1">
      <protection locked="0"/>
    </xf>
    <xf numFmtId="0" fontId="11" fillId="0" borderId="40" xfId="5" applyFont="1" applyFill="1" applyBorder="1" applyAlignment="1" applyProtection="1">
      <alignment vertical="center"/>
    </xf>
    <xf numFmtId="0" fontId="11" fillId="0" borderId="24" xfId="5" applyFont="1" applyFill="1" applyBorder="1" applyAlignment="1" applyProtection="1">
      <alignment vertical="center"/>
    </xf>
    <xf numFmtId="0" fontId="11" fillId="0" borderId="114" xfId="5" applyFont="1" applyFill="1" applyBorder="1" applyAlignment="1" applyProtection="1">
      <alignment vertical="center"/>
    </xf>
    <xf numFmtId="0" fontId="11" fillId="0" borderId="26" xfId="5" applyFont="1" applyFill="1" applyBorder="1" applyAlignment="1" applyProtection="1">
      <alignment horizontal="center" vertical="center"/>
    </xf>
    <xf numFmtId="0" fontId="11" fillId="0" borderId="72" xfId="5" applyFont="1" applyFill="1" applyBorder="1" applyAlignment="1" applyProtection="1">
      <alignment horizontal="center" vertical="center"/>
    </xf>
    <xf numFmtId="0" fontId="11" fillId="0" borderId="52" xfId="5" applyFont="1" applyFill="1" applyBorder="1" applyAlignment="1" applyProtection="1">
      <alignment vertical="center"/>
    </xf>
    <xf numFmtId="0" fontId="11" fillId="0" borderId="53" xfId="5" applyFont="1" applyFill="1" applyBorder="1" applyAlignment="1" applyProtection="1">
      <alignment vertical="center"/>
    </xf>
    <xf numFmtId="0" fontId="11" fillId="0" borderId="37" xfId="5" applyFont="1" applyFill="1" applyBorder="1" applyAlignment="1" applyProtection="1">
      <alignment vertical="center"/>
    </xf>
    <xf numFmtId="0" fontId="11" fillId="0" borderId="111" xfId="5" applyFont="1" applyFill="1" applyBorder="1" applyAlignment="1" applyProtection="1">
      <alignment horizontal="center" vertical="center"/>
    </xf>
    <xf numFmtId="0" fontId="11" fillId="0" borderId="31" xfId="0" applyFont="1" applyFill="1" applyBorder="1" applyAlignment="1">
      <alignment horizontal="center" vertical="center"/>
    </xf>
    <xf numFmtId="182" fontId="33" fillId="0" borderId="52" xfId="0" applyNumberFormat="1" applyFont="1" applyFill="1" applyBorder="1" applyAlignment="1" applyProtection="1">
      <alignment vertical="center"/>
      <protection locked="0"/>
    </xf>
    <xf numFmtId="182" fontId="33" fillId="0" borderId="53" xfId="0" applyNumberFormat="1" applyFont="1" applyFill="1" applyBorder="1" applyAlignment="1" applyProtection="1">
      <alignment vertical="center"/>
      <protection locked="0"/>
    </xf>
    <xf numFmtId="182" fontId="33" fillId="0" borderId="60" xfId="0" applyNumberFormat="1" applyFont="1" applyFill="1" applyBorder="1" applyAlignment="1" applyProtection="1">
      <alignment vertical="center"/>
      <protection locked="0"/>
    </xf>
    <xf numFmtId="182" fontId="33" fillId="0" borderId="16" xfId="0" applyNumberFormat="1" applyFont="1" applyFill="1" applyBorder="1" applyAlignment="1" applyProtection="1">
      <alignment vertical="center"/>
      <protection locked="0"/>
    </xf>
    <xf numFmtId="182" fontId="33" fillId="0" borderId="30" xfId="0" applyNumberFormat="1" applyFont="1" applyFill="1" applyBorder="1" applyAlignment="1" applyProtection="1">
      <alignment vertical="center"/>
      <protection locked="0"/>
    </xf>
    <xf numFmtId="182" fontId="33" fillId="0" borderId="72" xfId="0" applyNumberFormat="1" applyFont="1" applyFill="1" applyBorder="1" applyAlignment="1" applyProtection="1">
      <alignment vertical="center"/>
      <protection locked="0"/>
    </xf>
    <xf numFmtId="182" fontId="33" fillId="0" borderId="36" xfId="0" applyNumberFormat="1" applyFont="1" applyFill="1" applyBorder="1" applyAlignment="1" applyProtection="1">
      <alignment vertical="center"/>
      <protection locked="0"/>
    </xf>
    <xf numFmtId="182" fontId="33" fillId="0" borderId="35" xfId="0" applyNumberFormat="1" applyFont="1" applyFill="1" applyBorder="1" applyAlignment="1" applyProtection="1">
      <alignment vertical="center"/>
      <protection locked="0"/>
    </xf>
    <xf numFmtId="182" fontId="33" fillId="0" borderId="104" xfId="0" applyNumberFormat="1" applyFont="1" applyFill="1" applyBorder="1" applyAlignment="1" applyProtection="1">
      <alignment vertical="center"/>
      <protection locked="0"/>
    </xf>
    <xf numFmtId="0" fontId="11" fillId="0" borderId="52" xfId="0" applyFont="1" applyFill="1" applyBorder="1" applyAlignment="1">
      <alignment horizontal="center" vertical="center"/>
    </xf>
    <xf numFmtId="0" fontId="11" fillId="0" borderId="7" xfId="6" applyNumberFormat="1" applyFont="1" applyFill="1" applyBorder="1" applyAlignment="1">
      <alignment horizontal="center" vertical="center"/>
    </xf>
    <xf numFmtId="182" fontId="24" fillId="0" borderId="39" xfId="5" applyNumberFormat="1" applyFont="1" applyFill="1" applyBorder="1" applyProtection="1"/>
    <xf numFmtId="182" fontId="24" fillId="0" borderId="22" xfId="5" applyNumberFormat="1" applyFont="1" applyFill="1" applyBorder="1" applyProtection="1"/>
    <xf numFmtId="182" fontId="24" fillId="0" borderId="68" xfId="5" applyNumberFormat="1" applyFont="1" applyFill="1" applyBorder="1" applyProtection="1"/>
    <xf numFmtId="182" fontId="24" fillId="0" borderId="30" xfId="5" applyNumberFormat="1" applyFont="1" applyFill="1" applyBorder="1" applyProtection="1"/>
    <xf numFmtId="182" fontId="24" fillId="0" borderId="59" xfId="5" applyNumberFormat="1" applyFont="1" applyFill="1" applyBorder="1" applyProtection="1"/>
    <xf numFmtId="0" fontId="25" fillId="0" borderId="124" xfId="0" applyFont="1" applyFill="1" applyBorder="1" applyAlignment="1">
      <alignment horizontal="center" vertical="center"/>
    </xf>
    <xf numFmtId="0" fontId="11" fillId="0" borderId="234" xfId="6" applyNumberFormat="1" applyFont="1" applyFill="1" applyBorder="1" applyAlignment="1">
      <alignment horizontal="center" vertical="center"/>
    </xf>
    <xf numFmtId="182" fontId="24" fillId="0" borderId="60" xfId="5" applyNumberFormat="1" applyFont="1" applyFill="1" applyBorder="1" applyProtection="1"/>
    <xf numFmtId="179" fontId="11" fillId="0" borderId="39" xfId="0" applyNumberFormat="1" applyFont="1" applyFill="1" applyBorder="1" applyAlignment="1" applyProtection="1">
      <alignment horizontal="center" vertical="center" wrapText="1"/>
      <protection locked="0"/>
    </xf>
    <xf numFmtId="0" fontId="11" fillId="0" borderId="170" xfId="6" applyNumberFormat="1" applyFont="1" applyFill="1" applyBorder="1" applyAlignment="1">
      <alignment horizontal="center" vertical="center"/>
    </xf>
    <xf numFmtId="0" fontId="25" fillId="0" borderId="235" xfId="6" applyNumberFormat="1" applyFont="1" applyFill="1" applyBorder="1" applyAlignment="1">
      <alignment horizontal="center" vertical="center"/>
    </xf>
    <xf numFmtId="182" fontId="24" fillId="0" borderId="50" xfId="5" applyNumberFormat="1" applyFont="1" applyFill="1" applyBorder="1" applyProtection="1"/>
    <xf numFmtId="0" fontId="25" fillId="0" borderId="9" xfId="6" applyFont="1" applyFill="1" applyBorder="1" applyAlignment="1">
      <alignment horizontal="center" vertical="center"/>
    </xf>
    <xf numFmtId="0" fontId="11" fillId="0" borderId="235" xfId="6" applyFont="1" applyFill="1" applyBorder="1" applyAlignment="1">
      <alignment horizontal="center" vertical="center"/>
    </xf>
    <xf numFmtId="0" fontId="11" fillId="0" borderId="236" xfId="0" applyFont="1" applyFill="1" applyBorder="1" applyAlignment="1">
      <alignment horizontal="center" vertical="center" textRotation="255"/>
    </xf>
    <xf numFmtId="0" fontId="11" fillId="0" borderId="4" xfId="6" applyFont="1" applyFill="1" applyBorder="1" applyAlignment="1">
      <alignment horizontal="center" vertical="center"/>
    </xf>
    <xf numFmtId="182" fontId="24" fillId="0" borderId="43" xfId="5" applyNumberFormat="1" applyFont="1" applyFill="1" applyBorder="1" applyProtection="1"/>
    <xf numFmtId="182" fontId="24" fillId="0" borderId="43" xfId="5" applyNumberFormat="1" applyFont="1" applyFill="1" applyBorder="1" applyAlignment="1" applyProtection="1"/>
    <xf numFmtId="182" fontId="24" fillId="0" borderId="105" xfId="5" applyNumberFormat="1" applyFont="1" applyFill="1" applyBorder="1" applyAlignment="1" applyProtection="1"/>
    <xf numFmtId="0" fontId="22" fillId="0" borderId="23" xfId="5" applyFont="1" applyFill="1" applyBorder="1"/>
    <xf numFmtId="179" fontId="37" fillId="0" borderId="0" xfId="0" applyNumberFormat="1" applyFont="1" applyFill="1" applyProtection="1">
      <protection locked="0"/>
    </xf>
    <xf numFmtId="179" fontId="9" fillId="0" borderId="160" xfId="0" applyNumberFormat="1" applyFont="1" applyFill="1" applyBorder="1" applyAlignment="1" applyProtection="1">
      <alignment horizontal="center" vertical="center" wrapText="1"/>
      <protection locked="0"/>
    </xf>
    <xf numFmtId="179" fontId="9" fillId="0" borderId="132" xfId="0" applyNumberFormat="1" applyFont="1" applyFill="1" applyBorder="1" applyAlignment="1" applyProtection="1">
      <alignment horizontal="center" vertical="center" wrapText="1"/>
      <protection locked="0"/>
    </xf>
    <xf numFmtId="177" fontId="11" fillId="0" borderId="0" xfId="5" applyNumberFormat="1" applyFont="1" applyFill="1" applyProtection="1"/>
    <xf numFmtId="177" fontId="11" fillId="0" borderId="0" xfId="5" applyNumberFormat="1" applyFont="1" applyFill="1" applyBorder="1" applyProtection="1"/>
    <xf numFmtId="179" fontId="10" fillId="0" borderId="237" xfId="0" applyNumberFormat="1" applyFont="1" applyFill="1" applyBorder="1" applyAlignment="1" applyProtection="1">
      <alignment horizontal="center" vertical="center"/>
      <protection locked="0"/>
    </xf>
    <xf numFmtId="179" fontId="10" fillId="0" borderId="28" xfId="0" applyNumberFormat="1" applyFont="1" applyFill="1" applyBorder="1" applyAlignment="1" applyProtection="1">
      <alignment horizontal="center" vertical="center"/>
      <protection locked="0"/>
    </xf>
    <xf numFmtId="0" fontId="9" fillId="0" borderId="28" xfId="5" applyFont="1" applyFill="1" applyBorder="1" applyAlignment="1" applyProtection="1">
      <alignment vertical="center"/>
    </xf>
    <xf numFmtId="0" fontId="9" fillId="0" borderId="29" xfId="5" applyFont="1" applyFill="1" applyBorder="1" applyAlignment="1" applyProtection="1">
      <alignment vertical="center"/>
    </xf>
    <xf numFmtId="0" fontId="9" fillId="0" borderId="24" xfId="5" applyFont="1" applyFill="1" applyBorder="1" applyAlignment="1" applyProtection="1">
      <alignment vertical="center"/>
    </xf>
    <xf numFmtId="0" fontId="9" fillId="0" borderId="62" xfId="5" applyFont="1" applyFill="1" applyBorder="1" applyAlignment="1" applyProtection="1">
      <alignment vertical="center"/>
    </xf>
    <xf numFmtId="0" fontId="9" fillId="0" borderId="238" xfId="5" applyFont="1" applyFill="1" applyBorder="1" applyAlignment="1" applyProtection="1">
      <alignment vertical="center"/>
    </xf>
    <xf numFmtId="0" fontId="9" fillId="0" borderId="239" xfId="5" applyFont="1" applyFill="1" applyBorder="1" applyAlignment="1" applyProtection="1">
      <alignment vertical="center"/>
    </xf>
    <xf numFmtId="0" fontId="9" fillId="0" borderId="28" xfId="5" applyFont="1" applyFill="1" applyBorder="1" applyAlignment="1" applyProtection="1">
      <alignment horizontal="center" vertical="center"/>
    </xf>
    <xf numFmtId="0" fontId="9" fillId="0" borderId="240" xfId="5" applyFont="1" applyFill="1" applyBorder="1" applyAlignment="1" applyProtection="1">
      <alignment horizontal="center" vertical="center"/>
    </xf>
    <xf numFmtId="0" fontId="9" fillId="0" borderId="76" xfId="5" applyFont="1" applyFill="1" applyBorder="1" applyAlignment="1" applyProtection="1">
      <alignment horizontal="center" vertical="center"/>
    </xf>
    <xf numFmtId="0" fontId="9" fillId="0" borderId="53" xfId="5" applyFont="1" applyFill="1" applyBorder="1" applyAlignment="1" applyProtection="1">
      <alignment horizontal="center" vertical="center"/>
    </xf>
    <xf numFmtId="0" fontId="9" fillId="0" borderId="52" xfId="5" applyFont="1" applyFill="1" applyBorder="1" applyAlignment="1" applyProtection="1">
      <alignment horizontal="center" vertical="center"/>
    </xf>
    <xf numFmtId="0" fontId="9" fillId="0" borderId="241" xfId="5" applyFont="1" applyFill="1" applyBorder="1" applyAlignment="1" applyProtection="1">
      <alignment horizontal="center" vertical="center"/>
    </xf>
    <xf numFmtId="0" fontId="9" fillId="0" borderId="77" xfId="5" applyFont="1" applyFill="1" applyBorder="1" applyAlignment="1" applyProtection="1">
      <alignment horizontal="center" vertical="center"/>
    </xf>
    <xf numFmtId="184" fontId="30" fillId="0" borderId="60" xfId="0" applyNumberFormat="1" applyFont="1" applyFill="1" applyBorder="1" applyAlignment="1" applyProtection="1">
      <alignment vertical="center"/>
      <protection locked="0"/>
    </xf>
    <xf numFmtId="184" fontId="30" fillId="0" borderId="53" xfId="0" applyNumberFormat="1" applyFont="1" applyFill="1" applyBorder="1" applyAlignment="1" applyProtection="1">
      <alignment vertical="center"/>
      <protection locked="0"/>
    </xf>
    <xf numFmtId="184" fontId="30" fillId="0" borderId="52" xfId="0" applyNumberFormat="1" applyFont="1" applyFill="1" applyBorder="1" applyAlignment="1" applyProtection="1">
      <alignment vertical="center"/>
      <protection locked="0"/>
    </xf>
    <xf numFmtId="184" fontId="30" fillId="0" borderId="242" xfId="0" applyNumberFormat="1" applyFont="1" applyFill="1" applyBorder="1" applyAlignment="1" applyProtection="1">
      <alignment vertical="center"/>
      <protection locked="0"/>
    </xf>
    <xf numFmtId="184" fontId="30" fillId="0" borderId="231" xfId="0" applyNumberFormat="1" applyFont="1" applyFill="1" applyBorder="1" applyAlignment="1" applyProtection="1">
      <alignment vertical="center"/>
      <protection locked="0"/>
    </xf>
    <xf numFmtId="184" fontId="33" fillId="0" borderId="53" xfId="0" applyNumberFormat="1" applyFont="1" applyFill="1" applyBorder="1" applyAlignment="1" applyProtection="1">
      <alignment vertical="center"/>
      <protection locked="0"/>
    </xf>
    <xf numFmtId="177" fontId="33" fillId="0" borderId="53" xfId="0" applyNumberFormat="1" applyFont="1" applyFill="1" applyBorder="1" applyAlignment="1" applyProtection="1">
      <alignment vertical="center"/>
      <protection locked="0"/>
    </xf>
    <xf numFmtId="184" fontId="33" fillId="0" borderId="52" xfId="0" applyNumberFormat="1" applyFont="1" applyFill="1" applyBorder="1" applyAlignment="1" applyProtection="1">
      <alignment vertical="center"/>
      <protection locked="0"/>
    </xf>
    <xf numFmtId="184" fontId="33" fillId="0" borderId="16" xfId="0" applyNumberFormat="1" applyFont="1" applyFill="1" applyBorder="1" applyAlignment="1" applyProtection="1">
      <alignment vertical="center"/>
      <protection locked="0"/>
    </xf>
    <xf numFmtId="177" fontId="33" fillId="0" borderId="16" xfId="0" applyNumberFormat="1" applyFont="1" applyFill="1" applyBorder="1" applyAlignment="1" applyProtection="1">
      <alignment vertical="center"/>
      <protection locked="0"/>
    </xf>
    <xf numFmtId="184" fontId="33" fillId="0" borderId="72" xfId="0" applyNumberFormat="1" applyFont="1" applyFill="1" applyBorder="1" applyAlignment="1" applyProtection="1">
      <alignment vertical="center"/>
      <protection locked="0"/>
    </xf>
    <xf numFmtId="184" fontId="30" fillId="0" borderId="69" xfId="0" applyNumberFormat="1" applyFont="1" applyFill="1" applyBorder="1" applyAlignment="1" applyProtection="1">
      <alignment vertical="center"/>
      <protection locked="0"/>
    </xf>
    <xf numFmtId="184" fontId="30" fillId="0" borderId="75" xfId="0" applyNumberFormat="1" applyFont="1" applyFill="1" applyBorder="1" applyAlignment="1" applyProtection="1">
      <alignment vertical="center"/>
      <protection locked="0"/>
    </xf>
    <xf numFmtId="184" fontId="33" fillId="0" borderId="90" xfId="0" applyNumberFormat="1" applyFont="1" applyFill="1" applyBorder="1" applyAlignment="1" applyProtection="1">
      <alignment vertical="center"/>
      <protection locked="0"/>
    </xf>
    <xf numFmtId="177" fontId="33" fillId="0" borderId="21" xfId="0" applyNumberFormat="1" applyFont="1" applyFill="1" applyBorder="1" applyAlignment="1" applyProtection="1">
      <alignment vertical="center"/>
      <protection locked="0"/>
    </xf>
    <xf numFmtId="184" fontId="33" fillId="0" borderId="56" xfId="0" applyNumberFormat="1" applyFont="1" applyFill="1" applyBorder="1" applyAlignment="1" applyProtection="1">
      <alignment vertical="center"/>
      <protection locked="0"/>
    </xf>
    <xf numFmtId="184" fontId="30" fillId="0" borderId="36" xfId="0" applyNumberFormat="1" applyFont="1" applyFill="1" applyBorder="1" applyAlignment="1" applyProtection="1">
      <alignment vertical="center"/>
      <protection locked="0"/>
    </xf>
    <xf numFmtId="184" fontId="30" fillId="0" borderId="35" xfId="0" applyNumberFormat="1" applyFont="1" applyFill="1" applyBorder="1" applyAlignment="1" applyProtection="1">
      <alignment vertical="center"/>
      <protection locked="0"/>
    </xf>
    <xf numFmtId="184" fontId="30" fillId="0" borderId="194" xfId="0" applyNumberFormat="1" applyFont="1" applyFill="1" applyBorder="1" applyAlignment="1" applyProtection="1">
      <alignment vertical="center"/>
      <protection locked="0"/>
    </xf>
    <xf numFmtId="184" fontId="30" fillId="0" borderId="98" xfId="0" applyNumberFormat="1" applyFont="1" applyFill="1" applyBorder="1" applyAlignment="1" applyProtection="1">
      <alignment vertical="center"/>
      <protection locked="0"/>
    </xf>
    <xf numFmtId="184" fontId="33" fillId="0" borderId="35" xfId="0" applyNumberFormat="1" applyFont="1" applyFill="1" applyBorder="1" applyAlignment="1" applyProtection="1">
      <alignment vertical="center"/>
      <protection locked="0"/>
    </xf>
    <xf numFmtId="177" fontId="33" fillId="0" borderId="35" xfId="0" applyNumberFormat="1" applyFont="1" applyFill="1" applyBorder="1" applyAlignment="1" applyProtection="1">
      <alignment vertical="center"/>
      <protection locked="0"/>
    </xf>
    <xf numFmtId="184" fontId="33" fillId="0" borderId="36" xfId="0" applyNumberFormat="1" applyFont="1" applyFill="1" applyBorder="1" applyAlignment="1" applyProtection="1">
      <alignment vertical="center"/>
      <protection locked="0"/>
    </xf>
    <xf numFmtId="177" fontId="33" fillId="0" borderId="36" xfId="0" applyNumberFormat="1" applyFont="1" applyFill="1" applyBorder="1" applyAlignment="1" applyProtection="1">
      <alignment vertical="center"/>
      <protection locked="0"/>
    </xf>
    <xf numFmtId="184" fontId="33" fillId="0" borderId="104" xfId="0" applyNumberFormat="1" applyFont="1" applyFill="1" applyBorder="1" applyAlignment="1" applyProtection="1">
      <alignment vertical="center"/>
      <protection locked="0"/>
    </xf>
    <xf numFmtId="180" fontId="33" fillId="0" borderId="21" xfId="0" applyNumberFormat="1" applyFont="1" applyFill="1" applyBorder="1" applyAlignment="1" applyProtection="1">
      <alignment vertical="center"/>
      <protection locked="0"/>
    </xf>
    <xf numFmtId="184" fontId="24" fillId="0" borderId="21" xfId="0" applyNumberFormat="1" applyFont="1" applyFill="1" applyBorder="1" applyAlignment="1" applyProtection="1">
      <alignment vertical="center"/>
      <protection locked="0"/>
    </xf>
    <xf numFmtId="184" fontId="30" fillId="0" borderId="26" xfId="0" applyNumberFormat="1" applyFont="1" applyFill="1" applyBorder="1" applyAlignment="1" applyProtection="1">
      <alignment vertical="center"/>
      <protection locked="0"/>
    </xf>
    <xf numFmtId="184" fontId="30" fillId="0" borderId="29" xfId="0" applyNumberFormat="1" applyFont="1" applyFill="1" applyBorder="1" applyAlignment="1" applyProtection="1">
      <alignment vertical="center"/>
      <protection locked="0"/>
    </xf>
    <xf numFmtId="184" fontId="30" fillId="0" borderId="243" xfId="0" applyNumberFormat="1" applyFont="1" applyFill="1" applyBorder="1" applyAlignment="1" applyProtection="1">
      <alignment vertical="center"/>
      <protection locked="0"/>
    </xf>
    <xf numFmtId="184" fontId="33" fillId="0" borderId="26" xfId="0" applyNumberFormat="1" applyFont="1" applyFill="1" applyBorder="1" applyAlignment="1" applyProtection="1">
      <alignment vertical="center"/>
      <protection locked="0"/>
    </xf>
    <xf numFmtId="177" fontId="30" fillId="0" borderId="29" xfId="0" applyNumberFormat="1" applyFont="1" applyFill="1" applyBorder="1" applyAlignment="1" applyProtection="1">
      <alignment vertical="center"/>
      <protection locked="0"/>
    </xf>
    <xf numFmtId="184" fontId="30" fillId="0" borderId="114" xfId="0" applyNumberFormat="1" applyFont="1" applyFill="1" applyBorder="1" applyAlignment="1" applyProtection="1">
      <alignment vertical="center"/>
      <protection locked="0"/>
    </xf>
    <xf numFmtId="184" fontId="15" fillId="0" borderId="46" xfId="5" applyNumberFormat="1" applyFont="1" applyFill="1" applyBorder="1" applyProtection="1"/>
    <xf numFmtId="184" fontId="15" fillId="0" borderId="230" xfId="5" applyNumberFormat="1" applyFont="1" applyFill="1" applyBorder="1" applyProtection="1"/>
    <xf numFmtId="184" fontId="15" fillId="0" borderId="102" xfId="5" applyNumberFormat="1" applyFont="1" applyFill="1" applyBorder="1" applyProtection="1"/>
    <xf numFmtId="184" fontId="24" fillId="0" borderId="46" xfId="5" applyNumberFormat="1" applyFont="1" applyFill="1" applyBorder="1" applyProtection="1"/>
    <xf numFmtId="177" fontId="24" fillId="0" borderId="46" xfId="5" applyNumberFormat="1" applyFont="1" applyFill="1" applyBorder="1" applyProtection="1"/>
    <xf numFmtId="180" fontId="24" fillId="0" borderId="46" xfId="5" applyNumberFormat="1" applyFont="1" applyFill="1" applyBorder="1" applyProtection="1"/>
    <xf numFmtId="180" fontId="24" fillId="0" borderId="48" xfId="5" applyNumberFormat="1" applyFont="1" applyFill="1" applyBorder="1" applyProtection="1"/>
    <xf numFmtId="180" fontId="15" fillId="0" borderId="0" xfId="5" applyNumberFormat="1" applyFont="1" applyFill="1" applyBorder="1" applyProtection="1"/>
    <xf numFmtId="184" fontId="15" fillId="0" borderId="75" xfId="5" applyNumberFormat="1" applyFont="1" applyFill="1" applyBorder="1" applyProtection="1"/>
    <xf numFmtId="184" fontId="15" fillId="0" borderId="162" xfId="5" applyNumberFormat="1" applyFont="1" applyFill="1" applyBorder="1" applyProtection="1"/>
    <xf numFmtId="184" fontId="15" fillId="0" borderId="90" xfId="5" applyNumberFormat="1" applyFont="1" applyFill="1" applyBorder="1" applyProtection="1"/>
    <xf numFmtId="179" fontId="9" fillId="0" borderId="87" xfId="0" applyNumberFormat="1" applyFont="1" applyFill="1" applyBorder="1" applyAlignment="1" applyProtection="1">
      <alignment horizontal="center" vertical="center" wrapText="1"/>
      <protection locked="0"/>
    </xf>
    <xf numFmtId="184" fontId="30" fillId="0" borderId="244" xfId="0" applyNumberFormat="1" applyFont="1" applyFill="1" applyBorder="1" applyAlignment="1" applyProtection="1">
      <protection locked="0"/>
    </xf>
    <xf numFmtId="184" fontId="30" fillId="0" borderId="159" xfId="0" applyNumberFormat="1" applyFont="1" applyFill="1" applyBorder="1" applyAlignment="1" applyProtection="1">
      <protection locked="0"/>
    </xf>
    <xf numFmtId="184" fontId="30" fillId="0" borderId="245" xfId="0" applyNumberFormat="1" applyFont="1" applyFill="1" applyBorder="1" applyAlignment="1" applyProtection="1">
      <protection locked="0"/>
    </xf>
    <xf numFmtId="184" fontId="30" fillId="0" borderId="246" xfId="0" applyNumberFormat="1" applyFont="1" applyFill="1" applyBorder="1" applyAlignment="1" applyProtection="1">
      <protection locked="0"/>
    </xf>
    <xf numFmtId="184" fontId="33" fillId="0" borderId="159" xfId="0" applyNumberFormat="1" applyFont="1" applyFill="1" applyBorder="1" applyAlignment="1" applyProtection="1">
      <protection locked="0"/>
    </xf>
    <xf numFmtId="177" fontId="33" fillId="0" borderId="159" xfId="0" applyNumberFormat="1" applyFont="1" applyFill="1" applyBorder="1" applyAlignment="1" applyProtection="1">
      <protection locked="0"/>
    </xf>
    <xf numFmtId="177" fontId="30" fillId="0" borderId="159" xfId="0" applyNumberFormat="1" applyFont="1" applyFill="1" applyBorder="1" applyAlignment="1" applyProtection="1">
      <protection locked="0"/>
    </xf>
    <xf numFmtId="180" fontId="33" fillId="0" borderId="159" xfId="0" applyNumberFormat="1" applyFont="1" applyFill="1" applyBorder="1" applyAlignment="1" applyProtection="1">
      <protection locked="0"/>
    </xf>
    <xf numFmtId="184" fontId="30" fillId="0" borderId="142" xfId="0" applyNumberFormat="1" applyFont="1" applyFill="1" applyBorder="1" applyAlignment="1" applyProtection="1">
      <protection locked="0"/>
    </xf>
    <xf numFmtId="0" fontId="9" fillId="0" borderId="174" xfId="6" applyNumberFormat="1" applyFont="1" applyFill="1" applyBorder="1" applyAlignment="1">
      <alignment horizontal="center" vertical="center"/>
    </xf>
    <xf numFmtId="184" fontId="15" fillId="0" borderId="139" xfId="5" applyNumberFormat="1" applyFont="1" applyFill="1" applyBorder="1" applyProtection="1"/>
    <xf numFmtId="184" fontId="15" fillId="0" borderId="97" xfId="5" applyNumberFormat="1" applyFont="1" applyFill="1" applyBorder="1" applyProtection="1"/>
    <xf numFmtId="0" fontId="9" fillId="0" borderId="247" xfId="6" applyNumberFormat="1" applyFont="1" applyFill="1" applyBorder="1" applyAlignment="1">
      <alignment horizontal="center" vertical="center"/>
    </xf>
    <xf numFmtId="184" fontId="15" fillId="0" borderId="50" xfId="0" applyNumberFormat="1" applyFont="1" applyFill="1" applyBorder="1" applyAlignment="1" applyProtection="1">
      <protection locked="0"/>
    </xf>
    <xf numFmtId="184" fontId="15" fillId="0" borderId="248" xfId="5" applyNumberFormat="1" applyFont="1" applyFill="1" applyBorder="1" applyProtection="1"/>
    <xf numFmtId="184" fontId="15" fillId="0" borderId="249" xfId="5" applyNumberFormat="1" applyFont="1" applyFill="1" applyBorder="1" applyProtection="1"/>
    <xf numFmtId="184" fontId="24" fillId="0" borderId="248" xfId="5" applyNumberFormat="1" applyFont="1" applyFill="1" applyBorder="1" applyProtection="1"/>
    <xf numFmtId="177" fontId="24" fillId="0" borderId="248" xfId="5" applyNumberFormat="1" applyFont="1" applyFill="1" applyBorder="1" applyProtection="1"/>
    <xf numFmtId="180" fontId="24" fillId="0" borderId="248" xfId="5" applyNumberFormat="1" applyFont="1" applyFill="1" applyBorder="1" applyProtection="1"/>
    <xf numFmtId="180" fontId="24" fillId="0" borderId="251" xfId="5" applyNumberFormat="1" applyFont="1" applyFill="1" applyBorder="1" applyProtection="1"/>
    <xf numFmtId="179" fontId="9" fillId="0" borderId="39" xfId="0" applyNumberFormat="1" applyFont="1" applyFill="1" applyBorder="1" applyAlignment="1" applyProtection="1">
      <alignment horizontal="center" vertical="center" wrapText="1"/>
      <protection locked="0"/>
    </xf>
    <xf numFmtId="184" fontId="15" fillId="0" borderId="39" xfId="0" applyNumberFormat="1" applyFont="1" applyFill="1" applyBorder="1" applyAlignment="1" applyProtection="1">
      <protection locked="0"/>
    </xf>
    <xf numFmtId="184" fontId="15" fillId="0" borderId="22" xfId="0" applyNumberFormat="1" applyFont="1" applyFill="1" applyBorder="1" applyAlignment="1" applyProtection="1">
      <protection locked="0"/>
    </xf>
    <xf numFmtId="177" fontId="15" fillId="0" borderId="39" xfId="0" applyNumberFormat="1" applyFont="1" applyFill="1" applyBorder="1" applyAlignment="1" applyProtection="1">
      <protection locked="0"/>
    </xf>
    <xf numFmtId="184" fontId="15" fillId="0" borderId="68" xfId="0" applyNumberFormat="1" applyFont="1" applyFill="1" applyBorder="1" applyAlignment="1" applyProtection="1">
      <protection locked="0"/>
    </xf>
    <xf numFmtId="184" fontId="15" fillId="0" borderId="38" xfId="0" applyNumberFormat="1" applyFont="1" applyFill="1" applyBorder="1" applyAlignment="1" applyProtection="1">
      <protection locked="0"/>
    </xf>
    <xf numFmtId="184" fontId="15" fillId="0" borderId="37" xfId="5" applyNumberFormat="1" applyFont="1" applyFill="1" applyBorder="1" applyProtection="1"/>
    <xf numFmtId="184" fontId="15" fillId="0" borderId="16" xfId="0" applyNumberFormat="1" applyFont="1" applyFill="1" applyBorder="1" applyAlignment="1" applyProtection="1">
      <protection locked="0"/>
    </xf>
    <xf numFmtId="184" fontId="15" fillId="0" borderId="28" xfId="5" applyNumberFormat="1" applyFont="1" applyFill="1" applyBorder="1" applyProtection="1"/>
    <xf numFmtId="0" fontId="9" fillId="0" borderId="53" xfId="6" applyNumberFormat="1" applyFont="1" applyFill="1" applyBorder="1" applyAlignment="1">
      <alignment horizontal="center" vertical="center"/>
    </xf>
    <xf numFmtId="184" fontId="15" fillId="0" borderId="53" xfId="0" applyNumberFormat="1" applyFont="1" applyFill="1" applyBorder="1" applyAlignment="1" applyProtection="1">
      <protection locked="0"/>
    </xf>
    <xf numFmtId="177" fontId="24" fillId="0" borderId="37" xfId="5" applyNumberFormat="1" applyFont="1" applyFill="1" applyBorder="1" applyProtection="1"/>
    <xf numFmtId="180" fontId="24" fillId="0" borderId="37" xfId="5" applyNumberFormat="1" applyFont="1" applyFill="1" applyBorder="1" applyProtection="1"/>
    <xf numFmtId="180" fontId="24" fillId="0" borderId="49" xfId="5" applyNumberFormat="1" applyFont="1" applyFill="1" applyBorder="1" applyProtection="1"/>
    <xf numFmtId="184" fontId="15" fillId="0" borderId="160" xfId="0" applyNumberFormat="1" applyFont="1" applyFill="1" applyBorder="1" applyAlignment="1" applyProtection="1">
      <protection locked="0"/>
    </xf>
    <xf numFmtId="184" fontId="15" fillId="0" borderId="252" xfId="0" applyNumberFormat="1" applyFont="1" applyFill="1" applyBorder="1" applyAlignment="1" applyProtection="1">
      <protection locked="0"/>
    </xf>
    <xf numFmtId="177" fontId="15" fillId="0" borderId="160" xfId="0" applyNumberFormat="1" applyFont="1" applyFill="1" applyBorder="1" applyAlignment="1" applyProtection="1">
      <protection locked="0"/>
    </xf>
    <xf numFmtId="184" fontId="24" fillId="0" borderId="252" xfId="0" applyNumberFormat="1" applyFont="1" applyFill="1" applyBorder="1" applyAlignment="1" applyProtection="1">
      <protection locked="0"/>
    </xf>
    <xf numFmtId="184" fontId="15" fillId="0" borderId="165" xfId="0" applyNumberFormat="1" applyFont="1" applyFill="1" applyBorder="1" applyAlignment="1" applyProtection="1">
      <protection locked="0"/>
    </xf>
    <xf numFmtId="0" fontId="9" fillId="0" borderId="254" xfId="6" applyNumberFormat="1" applyFont="1" applyFill="1" applyBorder="1" applyAlignment="1">
      <alignment horizontal="center" vertical="center"/>
    </xf>
    <xf numFmtId="179" fontId="9" fillId="0" borderId="73" xfId="0" applyNumberFormat="1" applyFont="1" applyFill="1" applyBorder="1" applyAlignment="1" applyProtection="1">
      <alignment horizontal="center" vertical="center" wrapText="1"/>
      <protection locked="0"/>
    </xf>
    <xf numFmtId="184" fontId="30" fillId="0" borderId="0" xfId="0" applyNumberFormat="1" applyFont="1" applyFill="1" applyBorder="1" applyAlignment="1" applyProtection="1">
      <protection locked="0"/>
    </xf>
    <xf numFmtId="177" fontId="33" fillId="0" borderId="0" xfId="0" applyNumberFormat="1" applyFont="1" applyFill="1" applyBorder="1" applyAlignment="1" applyProtection="1">
      <protection locked="0"/>
    </xf>
    <xf numFmtId="184" fontId="33" fillId="0" borderId="0" xfId="0" applyNumberFormat="1" applyFont="1" applyFill="1" applyBorder="1" applyAlignment="1" applyProtection="1">
      <protection locked="0"/>
    </xf>
    <xf numFmtId="0" fontId="9" fillId="0" borderId="255" xfId="6" applyNumberFormat="1" applyFont="1" applyFill="1" applyBorder="1" applyAlignment="1">
      <alignment horizontal="center" vertical="center"/>
    </xf>
    <xf numFmtId="184" fontId="15" fillId="0" borderId="47" xfId="0" applyNumberFormat="1" applyFont="1" applyFill="1" applyBorder="1" applyAlignment="1" applyProtection="1">
      <protection locked="0"/>
    </xf>
    <xf numFmtId="180" fontId="15" fillId="0" borderId="46" xfId="5" applyNumberFormat="1" applyFont="1" applyFill="1" applyBorder="1" applyProtection="1"/>
    <xf numFmtId="184" fontId="15" fillId="0" borderId="52" xfId="0" applyNumberFormat="1" applyFont="1" applyFill="1" applyBorder="1" applyAlignment="1" applyProtection="1">
      <protection locked="0"/>
    </xf>
    <xf numFmtId="177" fontId="24" fillId="0" borderId="52" xfId="0" applyNumberFormat="1" applyFont="1" applyFill="1" applyBorder="1" applyAlignment="1" applyProtection="1">
      <protection locked="0"/>
    </xf>
    <xf numFmtId="184" fontId="24" fillId="0" borderId="52" xfId="0" applyNumberFormat="1" applyFont="1" applyFill="1" applyBorder="1" applyAlignment="1" applyProtection="1">
      <protection locked="0"/>
    </xf>
    <xf numFmtId="177" fontId="15" fillId="0" borderId="52" xfId="0" applyNumberFormat="1" applyFont="1" applyFill="1" applyBorder="1" applyAlignment="1" applyProtection="1">
      <protection locked="0"/>
    </xf>
    <xf numFmtId="184" fontId="15" fillId="0" borderId="111" xfId="0" applyNumberFormat="1" applyFont="1" applyFill="1" applyBorder="1" applyAlignment="1" applyProtection="1">
      <protection locked="0"/>
    </xf>
    <xf numFmtId="0" fontId="28" fillId="0" borderId="88" xfId="6" applyNumberFormat="1" applyFont="1" applyFill="1" applyBorder="1" applyAlignment="1">
      <alignment horizontal="center" vertical="center"/>
    </xf>
    <xf numFmtId="184" fontId="24" fillId="0" borderId="160" xfId="0" applyNumberFormat="1" applyFont="1" applyFill="1" applyBorder="1" applyAlignment="1" applyProtection="1">
      <protection locked="0"/>
    </xf>
    <xf numFmtId="177" fontId="24" fillId="0" borderId="160" xfId="0" applyNumberFormat="1" applyFont="1" applyFill="1" applyBorder="1" applyAlignment="1" applyProtection="1">
      <protection locked="0"/>
    </xf>
    <xf numFmtId="184" fontId="24" fillId="0" borderId="50" xfId="0" applyNumberFormat="1" applyFont="1" applyFill="1" applyBorder="1" applyAlignment="1" applyProtection="1">
      <protection locked="0"/>
    </xf>
    <xf numFmtId="177" fontId="24" fillId="0" borderId="22" xfId="0" applyNumberFormat="1" applyFont="1" applyFill="1" applyBorder="1" applyAlignment="1" applyProtection="1">
      <protection locked="0"/>
    </xf>
    <xf numFmtId="184" fontId="24" fillId="0" borderId="22" xfId="0" applyNumberFormat="1" applyFont="1" applyFill="1" applyBorder="1" applyAlignment="1" applyProtection="1">
      <protection locked="0"/>
    </xf>
    <xf numFmtId="0" fontId="28" fillId="0" borderId="247" xfId="6" applyFont="1" applyFill="1" applyBorder="1" applyAlignment="1">
      <alignment horizontal="center" vertical="center"/>
    </xf>
    <xf numFmtId="177" fontId="15" fillId="0" borderId="22" xfId="0" applyNumberFormat="1" applyFont="1" applyFill="1" applyBorder="1" applyAlignment="1" applyProtection="1">
      <protection locked="0"/>
    </xf>
    <xf numFmtId="0" fontId="23" fillId="0" borderId="120" xfId="0" applyFont="1" applyFill="1" applyBorder="1" applyAlignment="1">
      <alignment horizontal="center" vertical="center"/>
    </xf>
    <xf numFmtId="0" fontId="9" fillId="0" borderId="121" xfId="6" applyFont="1" applyFill="1" applyBorder="1" applyAlignment="1">
      <alignment horizontal="center" vertical="center"/>
    </xf>
    <xf numFmtId="184" fontId="15" fillId="0" borderId="121" xfId="0" applyNumberFormat="1" applyFont="1" applyFill="1" applyBorder="1" applyAlignment="1" applyProtection="1">
      <protection locked="0"/>
    </xf>
    <xf numFmtId="184" fontId="15" fillId="0" borderId="123" xfId="5" applyNumberFormat="1" applyFont="1" applyFill="1" applyBorder="1" applyProtection="1"/>
    <xf numFmtId="177" fontId="24" fillId="0" borderId="123" xfId="5" applyNumberFormat="1" applyFont="1" applyFill="1" applyBorder="1" applyProtection="1"/>
    <xf numFmtId="184" fontId="24" fillId="0" borderId="123" xfId="5" applyNumberFormat="1" applyFont="1" applyFill="1" applyBorder="1" applyProtection="1"/>
    <xf numFmtId="180" fontId="24" fillId="0" borderId="123" xfId="5" applyNumberFormat="1" applyFont="1" applyFill="1" applyBorder="1" applyProtection="1"/>
    <xf numFmtId="180" fontId="24" fillId="0" borderId="143" xfId="5" applyNumberFormat="1" applyFont="1" applyFill="1" applyBorder="1" applyProtection="1"/>
    <xf numFmtId="179" fontId="7" fillId="0" borderId="0" xfId="0" applyNumberFormat="1" applyFont="1" applyFill="1" applyBorder="1" applyAlignment="1" applyProtection="1">
      <alignment horizontal="distributed" vertical="center" wrapText="1"/>
      <protection locked="0"/>
    </xf>
    <xf numFmtId="177" fontId="22" fillId="0" borderId="0" xfId="5" applyNumberFormat="1" applyFont="1" applyFill="1" applyBorder="1"/>
    <xf numFmtId="179" fontId="7" fillId="0" borderId="0" xfId="0" applyNumberFormat="1" applyFont="1" applyFill="1" applyBorder="1" applyProtection="1">
      <protection locked="0"/>
    </xf>
    <xf numFmtId="0" fontId="2" fillId="0" borderId="0" xfId="5" applyFont="1" applyFill="1" applyBorder="1" applyProtection="1"/>
    <xf numFmtId="177" fontId="22" fillId="0" borderId="0" xfId="5" applyNumberFormat="1" applyFont="1" applyFill="1"/>
    <xf numFmtId="0" fontId="9" fillId="0" borderId="94" xfId="5" applyFont="1" applyFill="1" applyBorder="1" applyAlignment="1" applyProtection="1">
      <alignment horizontal="center" vertical="center"/>
    </xf>
    <xf numFmtId="184" fontId="30" fillId="0" borderId="234" xfId="0" applyNumberFormat="1" applyFont="1" applyFill="1" applyBorder="1" applyAlignment="1" applyProtection="1">
      <alignment vertical="center"/>
      <protection locked="0"/>
    </xf>
    <xf numFmtId="184" fontId="33" fillId="0" borderId="97" xfId="0" applyNumberFormat="1" applyFont="1" applyFill="1" applyBorder="1" applyAlignment="1" applyProtection="1">
      <alignment vertical="center"/>
      <protection locked="0"/>
    </xf>
    <xf numFmtId="184" fontId="30" fillId="0" borderId="94" xfId="0" applyNumberFormat="1" applyFont="1" applyFill="1" applyBorder="1" applyAlignment="1" applyProtection="1">
      <alignment vertical="center"/>
      <protection locked="0"/>
    </xf>
    <xf numFmtId="184" fontId="15" fillId="0" borderId="256" xfId="5" applyNumberFormat="1" applyFont="1" applyFill="1" applyBorder="1" applyProtection="1"/>
    <xf numFmtId="184" fontId="15" fillId="0" borderId="100" xfId="0" applyNumberFormat="1" applyFont="1" applyFill="1" applyBorder="1" applyAlignment="1" applyProtection="1">
      <protection locked="0"/>
    </xf>
    <xf numFmtId="184" fontId="15" fillId="0" borderId="257" xfId="0" applyNumberFormat="1" applyFont="1" applyFill="1" applyBorder="1" applyAlignment="1" applyProtection="1">
      <protection locked="0"/>
    </xf>
    <xf numFmtId="184" fontId="15" fillId="0" borderId="77" xfId="0" applyNumberFormat="1" applyFont="1" applyFill="1" applyBorder="1" applyAlignment="1" applyProtection="1">
      <protection locked="0"/>
    </xf>
    <xf numFmtId="184" fontId="15" fillId="0" borderId="258" xfId="0" applyNumberFormat="1" applyFont="1" applyFill="1" applyBorder="1" applyAlignment="1" applyProtection="1">
      <protection locked="0"/>
    </xf>
    <xf numFmtId="184" fontId="15" fillId="0" borderId="259" xfId="5" applyNumberFormat="1" applyFont="1" applyFill="1" applyBorder="1" applyProtection="1"/>
    <xf numFmtId="184" fontId="15" fillId="0" borderId="232" xfId="0" applyNumberFormat="1" applyFont="1" applyFill="1" applyBorder="1" applyAlignment="1" applyProtection="1">
      <protection locked="0"/>
    </xf>
    <xf numFmtId="184" fontId="15" fillId="0" borderId="164" xfId="0" applyNumberFormat="1" applyFont="1" applyFill="1" applyBorder="1" applyAlignment="1" applyProtection="1">
      <protection locked="0"/>
    </xf>
    <xf numFmtId="184" fontId="15" fillId="0" borderId="260" xfId="0" applyNumberFormat="1" applyFont="1" applyFill="1" applyBorder="1" applyAlignment="1" applyProtection="1">
      <protection locked="0"/>
    </xf>
    <xf numFmtId="184" fontId="15" fillId="0" borderId="261" xfId="5" applyNumberFormat="1" applyFont="1" applyFill="1" applyBorder="1" applyProtection="1"/>
    <xf numFmtId="0" fontId="9" fillId="0" borderId="198" xfId="5" applyFont="1" applyFill="1" applyBorder="1" applyAlignment="1" applyProtection="1">
      <alignment horizontal="center" vertical="center"/>
    </xf>
    <xf numFmtId="0" fontId="9" fillId="0" borderId="213" xfId="5" applyFont="1" applyFill="1" applyBorder="1" applyAlignment="1" applyProtection="1">
      <alignment horizontal="center" vertical="center"/>
    </xf>
    <xf numFmtId="184" fontId="30" fillId="0" borderId="134" xfId="0" applyNumberFormat="1" applyFont="1" applyFill="1" applyBorder="1" applyAlignment="1" applyProtection="1">
      <alignment vertical="center"/>
      <protection locked="0"/>
    </xf>
    <xf numFmtId="184" fontId="30" fillId="0" borderId="91" xfId="0" applyNumberFormat="1" applyFont="1" applyFill="1" applyBorder="1" applyAlignment="1" applyProtection="1">
      <alignment vertical="center"/>
      <protection locked="0"/>
    </xf>
    <xf numFmtId="184" fontId="30" fillId="0" borderId="198" xfId="0" applyNumberFormat="1" applyFont="1" applyFill="1" applyBorder="1" applyAlignment="1" applyProtection="1">
      <alignment vertical="center"/>
      <protection locked="0"/>
    </xf>
    <xf numFmtId="184" fontId="15" fillId="0" borderId="201" xfId="5" applyNumberFormat="1" applyFont="1" applyFill="1" applyBorder="1" applyProtection="1"/>
    <xf numFmtId="184" fontId="15" fillId="0" borderId="91" xfId="5" applyNumberFormat="1" applyFont="1" applyFill="1" applyBorder="1" applyProtection="1"/>
    <xf numFmtId="184" fontId="30" fillId="0" borderId="262" xfId="0" applyNumberFormat="1" applyFont="1" applyFill="1" applyBorder="1" applyAlignment="1" applyProtection="1">
      <protection locked="0"/>
    </xf>
    <xf numFmtId="184" fontId="15" fillId="0" borderId="134" xfId="5" applyNumberFormat="1" applyFont="1" applyFill="1" applyBorder="1" applyProtection="1"/>
    <xf numFmtId="184" fontId="15" fillId="0" borderId="263" xfId="5" applyNumberFormat="1" applyFont="1" applyFill="1" applyBorder="1" applyProtection="1"/>
    <xf numFmtId="184" fontId="15" fillId="0" borderId="225" xfId="0" applyNumberFormat="1" applyFont="1" applyFill="1" applyBorder="1" applyAlignment="1" applyProtection="1">
      <protection locked="0"/>
    </xf>
    <xf numFmtId="184" fontId="15" fillId="0" borderId="138" xfId="5" applyNumberFormat="1" applyFont="1" applyFill="1" applyBorder="1" applyProtection="1"/>
    <xf numFmtId="184" fontId="15" fillId="0" borderId="197" xfId="5" applyNumberFormat="1" applyFont="1" applyFill="1" applyBorder="1" applyProtection="1"/>
    <xf numFmtId="184" fontId="15" fillId="0" borderId="264" xfId="0" applyNumberFormat="1" applyFont="1" applyFill="1" applyBorder="1" applyAlignment="1" applyProtection="1">
      <protection locked="0"/>
    </xf>
    <xf numFmtId="184" fontId="15" fillId="0" borderId="213" xfId="0" applyNumberFormat="1" applyFont="1" applyFill="1" applyBorder="1" applyAlignment="1" applyProtection="1">
      <protection locked="0"/>
    </xf>
    <xf numFmtId="184" fontId="15" fillId="0" borderId="184" xfId="0" applyNumberFormat="1" applyFont="1" applyFill="1" applyBorder="1" applyAlignment="1" applyProtection="1">
      <protection locked="0"/>
    </xf>
    <xf numFmtId="184" fontId="15" fillId="0" borderId="85" xfId="5" applyNumberFormat="1" applyFont="1" applyFill="1" applyBorder="1" applyProtection="1"/>
    <xf numFmtId="184" fontId="14" fillId="0" borderId="162" xfId="5" applyNumberFormat="1" applyFont="1" applyFill="1" applyBorder="1" applyProtection="1"/>
    <xf numFmtId="0" fontId="9" fillId="0" borderId="204" xfId="5" applyFont="1" applyFill="1" applyBorder="1" applyAlignment="1" applyProtection="1">
      <alignment horizontal="center" vertical="center"/>
    </xf>
    <xf numFmtId="184" fontId="30" fillId="0" borderId="265" xfId="0" applyNumberFormat="1" applyFont="1" applyFill="1" applyBorder="1" applyAlignment="1" applyProtection="1">
      <alignment vertical="center"/>
      <protection locked="0"/>
    </xf>
    <xf numFmtId="184" fontId="33" fillId="0" borderId="75" xfId="0" applyNumberFormat="1" applyFont="1" applyFill="1" applyBorder="1" applyAlignment="1" applyProtection="1">
      <alignment vertical="center"/>
      <protection locked="0"/>
    </xf>
    <xf numFmtId="184" fontId="30" fillId="0" borderId="204" xfId="0" applyNumberFormat="1" applyFont="1" applyFill="1" applyBorder="1" applyAlignment="1" applyProtection="1">
      <alignment vertical="center"/>
      <protection locked="0"/>
    </xf>
    <xf numFmtId="184" fontId="15" fillId="0" borderId="202" xfId="5" applyNumberFormat="1" applyFont="1" applyFill="1" applyBorder="1" applyProtection="1"/>
    <xf numFmtId="184" fontId="15" fillId="0" borderId="265" xfId="5" applyNumberFormat="1" applyFont="1" applyFill="1" applyBorder="1" applyProtection="1"/>
    <xf numFmtId="184" fontId="15" fillId="0" borderId="266" xfId="0" applyNumberFormat="1" applyFont="1" applyFill="1" applyBorder="1" applyAlignment="1" applyProtection="1">
      <protection locked="0"/>
    </xf>
    <xf numFmtId="0" fontId="18" fillId="0" borderId="0" xfId="0" applyFont="1" applyFill="1"/>
    <xf numFmtId="0" fontId="11" fillId="0" borderId="0" xfId="0" applyFont="1" applyFill="1"/>
    <xf numFmtId="0" fontId="36" fillId="0" borderId="26"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67" xfId="0" applyFont="1" applyFill="1" applyBorder="1" applyAlignment="1">
      <alignment horizontal="center" vertical="center"/>
    </xf>
    <xf numFmtId="182" fontId="11" fillId="0" borderId="54" xfId="4" applyNumberFormat="1" applyFont="1" applyFill="1" applyBorder="1" applyAlignment="1" applyProtection="1">
      <alignment vertical="center"/>
    </xf>
    <xf numFmtId="182" fontId="11" fillId="0" borderId="60" xfId="4" applyNumberFormat="1" applyFont="1" applyFill="1" applyBorder="1" applyAlignment="1" applyProtection="1">
      <alignment vertical="center"/>
    </xf>
    <xf numFmtId="182" fontId="11" fillId="0" borderId="37" xfId="4" applyNumberFormat="1" applyFont="1" applyFill="1" applyBorder="1" applyAlignment="1" applyProtection="1">
      <alignment vertical="center"/>
    </xf>
    <xf numFmtId="182" fontId="11" fillId="0" borderId="38" xfId="4" applyNumberFormat="1" applyFont="1" applyFill="1" applyBorder="1" applyAlignment="1" applyProtection="1">
      <alignment vertical="center"/>
    </xf>
    <xf numFmtId="182" fontId="11" fillId="0" borderId="52" xfId="4" applyNumberFormat="1" applyFont="1" applyFill="1" applyBorder="1" applyAlignment="1" applyProtection="1">
      <alignment vertical="center"/>
    </xf>
    <xf numFmtId="182" fontId="11" fillId="0" borderId="53" xfId="4" applyNumberFormat="1" applyFont="1" applyFill="1" applyBorder="1" applyAlignment="1" applyProtection="1">
      <alignment vertical="center"/>
    </xf>
    <xf numFmtId="182" fontId="11" fillId="0" borderId="40" xfId="4" applyNumberFormat="1" applyFont="1" applyFill="1" applyBorder="1" applyAlignment="1" applyProtection="1">
      <alignment vertical="center"/>
    </xf>
    <xf numFmtId="0" fontId="11" fillId="0" borderId="53" xfId="0" applyFont="1" applyFill="1" applyBorder="1" applyAlignment="1">
      <alignment horizontal="center" vertical="center"/>
    </xf>
    <xf numFmtId="182" fontId="11" fillId="0" borderId="156" xfId="4" applyNumberFormat="1" applyFont="1" applyFill="1" applyBorder="1" applyAlignment="1" applyProtection="1">
      <alignment vertical="center"/>
    </xf>
    <xf numFmtId="182" fontId="11" fillId="0" borderId="35" xfId="4" applyNumberFormat="1" applyFont="1" applyFill="1" applyBorder="1" applyAlignment="1" applyProtection="1">
      <alignment vertical="center"/>
    </xf>
    <xf numFmtId="182" fontId="11" fillId="0" borderId="36" xfId="4" applyNumberFormat="1" applyFont="1" applyFill="1" applyBorder="1" applyAlignment="1" applyProtection="1">
      <alignment vertical="center"/>
    </xf>
    <xf numFmtId="182" fontId="11" fillId="0" borderId="104" xfId="4" applyNumberFormat="1" applyFont="1" applyFill="1" applyBorder="1" applyAlignment="1" applyProtection="1">
      <alignment vertical="center"/>
    </xf>
    <xf numFmtId="0" fontId="11" fillId="0" borderId="220" xfId="6" applyNumberFormat="1" applyFont="1" applyFill="1" applyBorder="1" applyAlignment="1">
      <alignment horizontal="center" vertical="center"/>
    </xf>
    <xf numFmtId="179" fontId="11" fillId="0" borderId="40" xfId="5" applyNumberFormat="1" applyFont="1" applyFill="1" applyBorder="1" applyProtection="1"/>
    <xf numFmtId="0" fontId="11" fillId="0" borderId="45" xfId="6" applyNumberFormat="1" applyFont="1" applyFill="1" applyBorder="1" applyAlignment="1">
      <alignment horizontal="center" vertical="center"/>
    </xf>
    <xf numFmtId="179" fontId="11" fillId="0" borderId="24" xfId="5" applyNumberFormat="1" applyFont="1" applyFill="1" applyBorder="1" applyProtection="1"/>
    <xf numFmtId="179" fontId="11" fillId="0" borderId="21" xfId="5" applyNumberFormat="1" applyFont="1" applyFill="1" applyBorder="1" applyProtection="1"/>
    <xf numFmtId="179" fontId="11" fillId="0" borderId="56" xfId="5" applyNumberFormat="1" applyFont="1" applyFill="1" applyBorder="1" applyProtection="1"/>
    <xf numFmtId="179" fontId="35" fillId="0" borderId="39" xfId="0" applyNumberFormat="1" applyFont="1" applyFill="1" applyBorder="1" applyAlignment="1" applyProtection="1">
      <alignment horizontal="center" vertical="center" wrapText="1"/>
      <protection locked="0"/>
    </xf>
    <xf numFmtId="179" fontId="11" fillId="0" borderId="108" xfId="5" applyNumberFormat="1" applyFont="1" applyFill="1" applyBorder="1" applyProtection="1"/>
    <xf numFmtId="179" fontId="11" fillId="0" borderId="22" xfId="5" applyNumberFormat="1" applyFont="1" applyFill="1" applyBorder="1" applyProtection="1"/>
    <xf numFmtId="179" fontId="11" fillId="0" borderId="68" xfId="5" applyNumberFormat="1" applyFont="1" applyFill="1" applyBorder="1" applyProtection="1"/>
    <xf numFmtId="179" fontId="11" fillId="0" borderId="32" xfId="5" applyNumberFormat="1" applyFont="1" applyFill="1" applyBorder="1" applyProtection="1"/>
    <xf numFmtId="179" fontId="11" fillId="0" borderId="69" xfId="5" applyNumberFormat="1" applyFont="1" applyFill="1" applyBorder="1" applyProtection="1"/>
    <xf numFmtId="179" fontId="11" fillId="0" borderId="70" xfId="5" applyNumberFormat="1" applyFont="1" applyFill="1" applyBorder="1" applyProtection="1"/>
    <xf numFmtId="179" fontId="11" fillId="0" borderId="102" xfId="5" applyNumberFormat="1" applyFont="1" applyFill="1" applyBorder="1" applyProtection="1"/>
    <xf numFmtId="179" fontId="11" fillId="0" borderId="136" xfId="5" applyNumberFormat="1" applyFont="1" applyFill="1" applyBorder="1" applyProtection="1"/>
    <xf numFmtId="179" fontId="11" fillId="0" borderId="47" xfId="5" applyNumberFormat="1" applyFont="1" applyFill="1" applyBorder="1" applyProtection="1"/>
    <xf numFmtId="179" fontId="11" fillId="0" borderId="48" xfId="5" applyNumberFormat="1" applyFont="1" applyFill="1" applyBorder="1" applyProtection="1"/>
    <xf numFmtId="0" fontId="11" fillId="0" borderId="158" xfId="6" applyNumberFormat="1" applyFont="1" applyFill="1" applyBorder="1" applyAlignment="1">
      <alignment horizontal="center" vertical="center"/>
    </xf>
    <xf numFmtId="179" fontId="11" fillId="0" borderId="21" xfId="5" applyNumberFormat="1" applyFont="1" applyFill="1" applyBorder="1" applyAlignment="1" applyProtection="1">
      <alignment horizontal="right"/>
    </xf>
    <xf numFmtId="179" fontId="11" fillId="0" borderId="19" xfId="5" applyNumberFormat="1" applyFont="1" applyFill="1" applyBorder="1" applyProtection="1"/>
    <xf numFmtId="179" fontId="11" fillId="0" borderId="151" xfId="5" applyNumberFormat="1" applyFont="1" applyFill="1" applyBorder="1" applyProtection="1"/>
    <xf numFmtId="179" fontId="11" fillId="0" borderId="29" xfId="5" applyNumberFormat="1" applyFont="1" applyFill="1" applyBorder="1" applyProtection="1"/>
    <xf numFmtId="179" fontId="11" fillId="0" borderId="114" xfId="5" applyNumberFormat="1" applyFont="1" applyFill="1" applyBorder="1" applyProtection="1"/>
    <xf numFmtId="0" fontId="9" fillId="0" borderId="45" xfId="6" applyNumberFormat="1" applyFont="1" applyFill="1" applyBorder="1" applyAlignment="1">
      <alignment horizontal="center" vertical="center"/>
    </xf>
    <xf numFmtId="179" fontId="9" fillId="0" borderId="40" xfId="5" applyNumberFormat="1" applyFont="1" applyFill="1" applyBorder="1" applyProtection="1"/>
    <xf numFmtId="179" fontId="9" fillId="0" borderId="32" xfId="5" applyNumberFormat="1" applyFont="1" applyFill="1" applyBorder="1" applyProtection="1"/>
    <xf numFmtId="179" fontId="9" fillId="0" borderId="69" xfId="5" applyNumberFormat="1" applyFont="1" applyFill="1" applyBorder="1" applyProtection="1"/>
    <xf numFmtId="179" fontId="9" fillId="0" borderId="24" xfId="5" applyNumberFormat="1" applyFont="1" applyFill="1" applyBorder="1" applyProtection="1"/>
    <xf numFmtId="179" fontId="9" fillId="0" borderId="21" xfId="5" applyNumberFormat="1" applyFont="1" applyFill="1" applyBorder="1" applyProtection="1"/>
    <xf numFmtId="179" fontId="9" fillId="0" borderId="56" xfId="5" applyNumberFormat="1" applyFont="1" applyFill="1" applyBorder="1" applyProtection="1"/>
    <xf numFmtId="179" fontId="9" fillId="0" borderId="100" xfId="5" applyNumberFormat="1" applyFont="1" applyFill="1" applyBorder="1" applyProtection="1"/>
    <xf numFmtId="179" fontId="9" fillId="0" borderId="108" xfId="5" applyNumberFormat="1" applyFont="1" applyFill="1" applyBorder="1" applyProtection="1"/>
    <xf numFmtId="179" fontId="9" fillId="0" borderId="233" xfId="5" applyNumberFormat="1" applyFont="1" applyFill="1" applyBorder="1" applyProtection="1"/>
    <xf numFmtId="179" fontId="9" fillId="0" borderId="225" xfId="5" applyNumberFormat="1" applyFont="1" applyFill="1" applyBorder="1" applyProtection="1"/>
    <xf numFmtId="179" fontId="9" fillId="0" borderId="173" xfId="5" applyNumberFormat="1" applyFont="1" applyFill="1" applyBorder="1" applyProtection="1"/>
    <xf numFmtId="0" fontId="11" fillId="0" borderId="45" xfId="6" applyFont="1" applyFill="1" applyBorder="1" applyAlignment="1">
      <alignment horizontal="center" vertical="center"/>
    </xf>
    <xf numFmtId="179" fontId="40" fillId="0" borderId="56" xfId="5" applyNumberFormat="1" applyFont="1" applyFill="1" applyBorder="1" applyProtection="1"/>
    <xf numFmtId="0" fontId="11" fillId="0" borderId="220" xfId="6" applyFont="1" applyFill="1" applyBorder="1" applyAlignment="1">
      <alignment horizontal="center" vertical="center"/>
    </xf>
    <xf numFmtId="179" fontId="11" fillId="0" borderId="244" xfId="5" applyNumberFormat="1" applyFont="1" applyFill="1" applyBorder="1" applyProtection="1"/>
    <xf numFmtId="179" fontId="11" fillId="0" borderId="159" xfId="5" applyNumberFormat="1" applyFont="1" applyFill="1" applyBorder="1" applyProtection="1"/>
    <xf numFmtId="179" fontId="11" fillId="0" borderId="142" xfId="5" applyNumberFormat="1" applyFont="1" applyFill="1" applyBorder="1" applyProtection="1"/>
    <xf numFmtId="0" fontId="11" fillId="0" borderId="44" xfId="6" applyFont="1" applyFill="1" applyBorder="1" applyAlignment="1">
      <alignment horizontal="center" vertical="center"/>
    </xf>
    <xf numFmtId="179" fontId="11" fillId="0" borderId="21" xfId="5" applyNumberFormat="1" applyFont="1" applyFill="1" applyBorder="1" applyAlignment="1" applyProtection="1"/>
    <xf numFmtId="179" fontId="26" fillId="0" borderId="61" xfId="0" applyNumberFormat="1" applyFont="1" applyFill="1" applyBorder="1" applyAlignment="1" applyProtection="1">
      <alignment horizontal="center" vertical="center"/>
      <protection locked="0"/>
    </xf>
    <xf numFmtId="0" fontId="11" fillId="0" borderId="271" xfId="6" applyFont="1" applyFill="1" applyBorder="1" applyAlignment="1">
      <alignment horizontal="center" vertical="center"/>
    </xf>
    <xf numFmtId="179" fontId="11" fillId="0" borderId="212" xfId="5" applyNumberFormat="1" applyFont="1" applyFill="1" applyBorder="1" applyProtection="1"/>
    <xf numFmtId="179" fontId="11" fillId="0" borderId="60" xfId="5" applyNumberFormat="1" applyFont="1" applyFill="1" applyBorder="1" applyProtection="1"/>
    <xf numFmtId="179" fontId="11" fillId="0" borderId="113" xfId="5" applyNumberFormat="1" applyFont="1" applyFill="1" applyBorder="1" applyProtection="1"/>
    <xf numFmtId="0" fontId="11" fillId="0" borderId="0" xfId="0" applyFont="1" applyFill="1" applyBorder="1"/>
    <xf numFmtId="0" fontId="34" fillId="0" borderId="0" xfId="0" applyFont="1" applyFill="1"/>
    <xf numFmtId="0" fontId="41" fillId="0" borderId="0" xfId="0" applyFont="1" applyAlignment="1">
      <alignment horizontal="left" vertical="center" readingOrder="1"/>
    </xf>
    <xf numFmtId="0" fontId="15" fillId="0" borderId="272" xfId="0" applyFont="1" applyBorder="1" applyAlignment="1" applyProtection="1">
      <alignment vertical="center" wrapText="1"/>
    </xf>
    <xf numFmtId="187" fontId="15" fillId="0" borderId="208" xfId="0" applyNumberFormat="1" applyFont="1" applyBorder="1" applyAlignment="1" applyProtection="1">
      <alignment vertical="center"/>
    </xf>
    <xf numFmtId="180" fontId="15" fillId="0" borderId="208" xfId="0" applyNumberFormat="1" applyFont="1" applyBorder="1" applyAlignment="1" applyProtection="1">
      <alignment vertical="center"/>
    </xf>
    <xf numFmtId="0" fontId="15" fillId="0" borderId="208" xfId="0" applyFont="1" applyBorder="1" applyAlignment="1" applyProtection="1">
      <alignment vertical="center" wrapText="1"/>
    </xf>
    <xf numFmtId="182" fontId="9" fillId="0" borderId="208" xfId="0" applyNumberFormat="1" applyFont="1" applyBorder="1" applyAlignment="1" applyProtection="1">
      <alignment vertical="center"/>
    </xf>
    <xf numFmtId="49" fontId="15" fillId="0" borderId="273" xfId="0" applyNumberFormat="1" applyFont="1" applyFill="1" applyBorder="1" applyAlignment="1">
      <alignment horizontal="center" vertical="center"/>
    </xf>
    <xf numFmtId="0" fontId="15" fillId="0" borderId="185" xfId="0" applyFont="1" applyBorder="1" applyAlignment="1" applyProtection="1">
      <alignment horizontal="center" vertical="center" wrapText="1"/>
    </xf>
    <xf numFmtId="0" fontId="15" fillId="0" borderId="185" xfId="0" applyFont="1" applyBorder="1" applyAlignment="1" applyProtection="1">
      <alignment vertical="center" wrapText="1"/>
    </xf>
    <xf numFmtId="187" fontId="15" fillId="0" borderId="185" xfId="0" applyNumberFormat="1" applyFont="1" applyBorder="1" applyAlignment="1" applyProtection="1">
      <alignment vertical="center"/>
    </xf>
    <xf numFmtId="180" fontId="15" fillId="0" borderId="185" xfId="0" applyNumberFormat="1" applyFont="1" applyBorder="1" applyAlignment="1" applyProtection="1">
      <alignment vertical="center"/>
    </xf>
    <xf numFmtId="182" fontId="9" fillId="0" borderId="185" xfId="0" applyNumberFormat="1" applyFont="1" applyBorder="1" applyAlignment="1" applyProtection="1">
      <alignment vertical="center"/>
    </xf>
    <xf numFmtId="182" fontId="9" fillId="0" borderId="7" xfId="0" applyNumberFormat="1" applyFont="1" applyFill="1" applyBorder="1" applyAlignment="1" applyProtection="1">
      <alignment vertical="center"/>
    </xf>
    <xf numFmtId="182" fontId="9" fillId="0" borderId="65" xfId="0" applyNumberFormat="1" applyFont="1" applyFill="1" applyBorder="1" applyAlignment="1" applyProtection="1">
      <alignment vertical="center"/>
    </xf>
    <xf numFmtId="182" fontId="9" fillId="0" borderId="9" xfId="0" applyNumberFormat="1" applyFont="1" applyFill="1" applyBorder="1" applyAlignment="1" applyProtection="1">
      <alignment vertical="center"/>
    </xf>
    <xf numFmtId="0" fontId="15" fillId="0" borderId="274" xfId="0" applyFont="1" applyBorder="1" applyAlignment="1" applyProtection="1">
      <alignment horizontal="center" vertical="center" wrapText="1"/>
    </xf>
    <xf numFmtId="182" fontId="9" fillId="2" borderId="32" xfId="3" applyNumberFormat="1" applyFont="1" applyFill="1" applyBorder="1" applyProtection="1"/>
    <xf numFmtId="182" fontId="9" fillId="2" borderId="33" xfId="5" applyNumberFormat="1" applyFont="1" applyFill="1" applyBorder="1" applyProtection="1"/>
    <xf numFmtId="182" fontId="9" fillId="2" borderId="115" xfId="3" applyNumberFormat="1" applyFont="1" applyFill="1" applyBorder="1" applyProtection="1"/>
    <xf numFmtId="182" fontId="9" fillId="2" borderId="69" xfId="5" applyNumberFormat="1" applyFont="1" applyFill="1" applyBorder="1" applyProtection="1"/>
    <xf numFmtId="182" fontId="9" fillId="2" borderId="38" xfId="3" applyNumberFormat="1" applyFont="1" applyFill="1" applyBorder="1" applyProtection="1"/>
    <xf numFmtId="182" fontId="9" fillId="2" borderId="37" xfId="5" applyNumberFormat="1" applyFont="1" applyFill="1" applyBorder="1" applyProtection="1"/>
    <xf numFmtId="182" fontId="9" fillId="2" borderId="126" xfId="3" applyNumberFormat="1" applyFont="1" applyFill="1" applyBorder="1" applyProtection="1"/>
    <xf numFmtId="182" fontId="9" fillId="2" borderId="49" xfId="5" applyNumberFormat="1" applyFont="1" applyFill="1" applyBorder="1" applyProtection="1"/>
    <xf numFmtId="182" fontId="9" fillId="2" borderId="30" xfId="5" applyNumberFormat="1" applyFont="1" applyFill="1" applyBorder="1" applyAlignment="1" applyProtection="1">
      <alignment vertical="center"/>
    </xf>
    <xf numFmtId="182" fontId="9" fillId="2" borderId="20" xfId="5" applyNumberFormat="1" applyFont="1" applyFill="1" applyBorder="1" applyAlignment="1" applyProtection="1">
      <alignment vertical="center"/>
    </xf>
    <xf numFmtId="182" fontId="9" fillId="2" borderId="29" xfId="5" applyNumberFormat="1" applyFont="1" applyFill="1" applyBorder="1" applyAlignment="1">
      <alignment vertical="center"/>
    </xf>
    <xf numFmtId="182" fontId="9" fillId="2" borderId="138" xfId="5" applyNumberFormat="1" applyFont="1" applyFill="1" applyBorder="1" applyAlignment="1">
      <alignment vertical="center"/>
    </xf>
    <xf numFmtId="182" fontId="9" fillId="2" borderId="201" xfId="5" applyNumberFormat="1" applyFont="1" applyFill="1" applyBorder="1" applyAlignment="1" applyProtection="1">
      <alignment vertical="center"/>
    </xf>
    <xf numFmtId="182" fontId="9" fillId="2" borderId="34" xfId="5" applyNumberFormat="1" applyFont="1" applyFill="1" applyBorder="1" applyAlignment="1">
      <alignment vertical="center"/>
    </xf>
    <xf numFmtId="182" fontId="9" fillId="2" borderId="21" xfId="5" applyNumberFormat="1" applyFont="1" applyFill="1" applyBorder="1" applyAlignment="1">
      <alignment vertical="center"/>
    </xf>
    <xf numFmtId="182" fontId="11" fillId="2" borderId="20" xfId="5" applyNumberFormat="1" applyFont="1" applyFill="1" applyBorder="1" applyAlignment="1" applyProtection="1">
      <alignment vertical="center"/>
    </xf>
    <xf numFmtId="182" fontId="9" fillId="2" borderId="17" xfId="3" applyNumberFormat="1" applyFont="1" applyFill="1" applyBorder="1" applyAlignment="1" applyProtection="1">
      <alignment vertical="center"/>
    </xf>
    <xf numFmtId="182" fontId="9" fillId="2" borderId="32" xfId="5" applyNumberFormat="1" applyFont="1" applyFill="1" applyBorder="1" applyAlignment="1">
      <alignment vertical="center"/>
    </xf>
    <xf numFmtId="182" fontId="9" fillId="2" borderId="33" xfId="5" applyNumberFormat="1" applyFont="1" applyFill="1" applyBorder="1" applyAlignment="1">
      <alignment vertical="center"/>
    </xf>
    <xf numFmtId="182" fontId="11" fillId="2" borderId="275" xfId="5" applyNumberFormat="1" applyFont="1" applyFill="1" applyBorder="1" applyAlignment="1">
      <alignment vertical="center"/>
    </xf>
    <xf numFmtId="182" fontId="9" fillId="2" borderId="134" xfId="5" applyNumberFormat="1" applyFont="1" applyFill="1" applyBorder="1" applyAlignment="1">
      <alignment vertical="center"/>
    </xf>
    <xf numFmtId="182" fontId="9" fillId="2" borderId="140" xfId="5" applyNumberFormat="1" applyFont="1" applyFill="1" applyBorder="1" applyAlignment="1">
      <alignment vertical="center"/>
    </xf>
    <xf numFmtId="182" fontId="9" fillId="2" borderId="115" xfId="5" applyNumberFormat="1" applyFont="1" applyFill="1" applyBorder="1" applyAlignment="1">
      <alignment vertical="center"/>
    </xf>
    <xf numFmtId="182" fontId="24" fillId="2" borderId="32" xfId="5" applyNumberFormat="1" applyFont="1" applyFill="1" applyBorder="1" applyProtection="1"/>
    <xf numFmtId="182" fontId="24" fillId="2" borderId="32" xfId="5" applyNumberFormat="1" applyFont="1" applyFill="1" applyBorder="1" applyAlignment="1" applyProtection="1"/>
    <xf numFmtId="182" fontId="24" fillId="2" borderId="69" xfId="5" applyNumberFormat="1" applyFont="1" applyFill="1" applyBorder="1" applyAlignment="1" applyProtection="1"/>
    <xf numFmtId="182" fontId="24" fillId="2" borderId="34" xfId="5" applyNumberFormat="1" applyFont="1" applyFill="1" applyBorder="1" applyProtection="1"/>
    <xf numFmtId="182" fontId="24" fillId="2" borderId="37" xfId="5" applyNumberFormat="1" applyFont="1" applyFill="1" applyBorder="1" applyProtection="1"/>
    <xf numFmtId="182" fontId="24" fillId="2" borderId="38" xfId="5" applyNumberFormat="1" applyFont="1" applyFill="1" applyBorder="1" applyProtection="1"/>
    <xf numFmtId="182" fontId="24" fillId="2" borderId="38" xfId="5" applyNumberFormat="1" applyFont="1" applyFill="1" applyBorder="1" applyAlignment="1" applyProtection="1"/>
    <xf numFmtId="182" fontId="24" fillId="2" borderId="49" xfId="5" applyNumberFormat="1" applyFont="1" applyFill="1" applyBorder="1" applyAlignment="1" applyProtection="1"/>
    <xf numFmtId="184" fontId="15" fillId="2" borderId="70" xfId="0" applyNumberFormat="1" applyFont="1" applyFill="1" applyBorder="1" applyAlignment="1" applyProtection="1">
      <protection locked="0"/>
    </xf>
    <xf numFmtId="184" fontId="15" fillId="2" borderId="46" xfId="5" applyNumberFormat="1" applyFont="1" applyFill="1" applyBorder="1" applyProtection="1"/>
    <xf numFmtId="184" fontId="15" fillId="2" borderId="276" xfId="5" applyNumberFormat="1" applyFont="1" applyFill="1" applyBorder="1" applyProtection="1"/>
    <xf numFmtId="184" fontId="15" fillId="2" borderId="201" xfId="5" applyNumberFormat="1" applyFont="1" applyFill="1" applyBorder="1" applyProtection="1"/>
    <xf numFmtId="184" fontId="15" fillId="2" borderId="277" xfId="5" applyNumberFormat="1" applyFont="1" applyFill="1" applyBorder="1" applyProtection="1"/>
    <xf numFmtId="184" fontId="24" fillId="2" borderId="46" xfId="5" applyNumberFormat="1" applyFont="1" applyFill="1" applyBorder="1" applyProtection="1"/>
    <xf numFmtId="180" fontId="24" fillId="2" borderId="46" xfId="5" applyNumberFormat="1" applyFont="1" applyFill="1" applyBorder="1" applyProtection="1"/>
    <xf numFmtId="180" fontId="24" fillId="2" borderId="48" xfId="5" applyNumberFormat="1" applyFont="1" applyFill="1" applyBorder="1" applyProtection="1"/>
    <xf numFmtId="184" fontId="15" fillId="2" borderId="27" xfId="0" applyNumberFormat="1" applyFont="1" applyFill="1" applyBorder="1" applyAlignment="1" applyProtection="1">
      <protection locked="0"/>
    </xf>
    <xf numFmtId="184" fontId="15" fillId="2" borderId="21" xfId="5" applyNumberFormat="1" applyFont="1" applyFill="1" applyBorder="1" applyProtection="1"/>
    <xf numFmtId="184" fontId="15" fillId="2" borderId="75" xfId="5" applyNumberFormat="1" applyFont="1" applyFill="1" applyBorder="1" applyProtection="1"/>
    <xf numFmtId="184" fontId="15" fillId="2" borderId="91" xfId="5" applyNumberFormat="1" applyFont="1" applyFill="1" applyBorder="1" applyProtection="1"/>
    <xf numFmtId="184" fontId="15" fillId="2" borderId="92" xfId="5" applyNumberFormat="1" applyFont="1" applyFill="1" applyBorder="1" applyProtection="1"/>
    <xf numFmtId="184" fontId="24" fillId="2" borderId="21" xfId="5" applyNumberFormat="1" applyFont="1" applyFill="1" applyBorder="1" applyProtection="1"/>
    <xf numFmtId="177" fontId="24" fillId="2" borderId="21" xfId="5" applyNumberFormat="1" applyFont="1" applyFill="1" applyBorder="1" applyProtection="1"/>
    <xf numFmtId="180" fontId="24" fillId="2" borderId="21" xfId="5" applyNumberFormat="1" applyFont="1" applyFill="1" applyBorder="1" applyProtection="1"/>
    <xf numFmtId="180" fontId="24" fillId="2" borderId="56" xfId="5" applyNumberFormat="1" applyFont="1" applyFill="1" applyBorder="1" applyProtection="1"/>
    <xf numFmtId="179" fontId="11" fillId="2" borderId="40" xfId="5" applyNumberFormat="1" applyFont="1" applyFill="1" applyBorder="1" applyProtection="1"/>
    <xf numFmtId="179" fontId="11" fillId="2" borderId="38" xfId="5" applyNumberFormat="1" applyFont="1" applyFill="1" applyBorder="1" applyProtection="1"/>
    <xf numFmtId="179" fontId="11" fillId="2" borderId="49" xfId="5" applyNumberFormat="1" applyFont="1" applyFill="1" applyBorder="1" applyProtection="1"/>
    <xf numFmtId="179" fontId="11" fillId="2" borderId="24" xfId="5" applyNumberFormat="1" applyFont="1" applyFill="1" applyBorder="1" applyProtection="1"/>
    <xf numFmtId="179" fontId="11" fillId="2" borderId="21" xfId="5" applyNumberFormat="1" applyFont="1" applyFill="1" applyBorder="1" applyProtection="1"/>
    <xf numFmtId="179" fontId="11" fillId="2" borderId="56" xfId="5" applyNumberFormat="1" applyFont="1" applyFill="1" applyBorder="1" applyProtection="1"/>
    <xf numFmtId="182" fontId="9" fillId="2" borderId="170" xfId="5" applyNumberFormat="1" applyFont="1" applyFill="1" applyBorder="1" applyAlignment="1" applyProtection="1">
      <alignment vertical="center"/>
    </xf>
    <xf numFmtId="182" fontId="9" fillId="0" borderId="90" xfId="5" applyNumberFormat="1" applyFont="1" applyFill="1" applyBorder="1" applyAlignment="1" applyProtection="1">
      <alignment vertical="center"/>
    </xf>
    <xf numFmtId="182" fontId="9" fillId="2" borderId="22" xfId="3" applyNumberFormat="1" applyFont="1" applyFill="1" applyBorder="1" applyProtection="1"/>
    <xf numFmtId="182" fontId="9" fillId="2" borderId="39" xfId="5" applyNumberFormat="1" applyFont="1" applyFill="1" applyBorder="1" applyProtection="1"/>
    <xf numFmtId="182" fontId="9" fillId="2" borderId="145" xfId="3" applyNumberFormat="1" applyFont="1" applyFill="1" applyBorder="1" applyProtection="1"/>
    <xf numFmtId="182" fontId="9" fillId="2" borderId="172" xfId="3" applyNumberFormat="1" applyFont="1" applyFill="1" applyBorder="1" applyProtection="1"/>
    <xf numFmtId="182" fontId="9" fillId="2" borderId="39" xfId="3" applyNumberFormat="1" applyFont="1" applyFill="1" applyBorder="1" applyProtection="1"/>
    <xf numFmtId="182" fontId="9" fillId="2" borderId="68" xfId="3" applyNumberFormat="1" applyFont="1" applyFill="1" applyBorder="1" applyProtection="1"/>
    <xf numFmtId="182" fontId="9" fillId="0" borderId="208" xfId="0" applyNumberFormat="1" applyFont="1" applyFill="1" applyBorder="1" applyAlignment="1" applyProtection="1">
      <alignment vertical="center"/>
    </xf>
    <xf numFmtId="179" fontId="9" fillId="0" borderId="0" xfId="0" applyNumberFormat="1" applyFont="1" applyFill="1"/>
    <xf numFmtId="179" fontId="15" fillId="0" borderId="14" xfId="0" applyNumberFormat="1" applyFont="1" applyBorder="1" applyAlignment="1">
      <alignment horizontal="center" vertical="center"/>
    </xf>
    <xf numFmtId="183" fontId="15" fillId="0" borderId="79" xfId="0" applyNumberFormat="1" applyFont="1" applyBorder="1" applyAlignment="1">
      <alignment horizontal="right" vertical="center"/>
    </xf>
    <xf numFmtId="180" fontId="15" fillId="0" borderId="7" xfId="0" applyNumberFormat="1" applyFont="1" applyBorder="1" applyAlignment="1">
      <alignment horizontal="center" vertical="center"/>
    </xf>
    <xf numFmtId="179" fontId="15" fillId="0" borderId="15" xfId="0" applyNumberFormat="1" applyFont="1" applyBorder="1" applyAlignment="1">
      <alignment horizontal="center" vertical="center" wrapText="1"/>
    </xf>
    <xf numFmtId="179" fontId="11" fillId="2" borderId="33" xfId="5" applyNumberFormat="1" applyFont="1" applyFill="1" applyBorder="1" applyProtection="1"/>
    <xf numFmtId="179" fontId="11" fillId="2" borderId="115" xfId="3" applyNumberFormat="1" applyFont="1" applyFill="1" applyBorder="1" applyProtection="1"/>
    <xf numFmtId="182" fontId="11" fillId="2" borderId="33" xfId="5" applyNumberFormat="1" applyFont="1" applyFill="1" applyBorder="1" applyProtection="1"/>
    <xf numFmtId="182" fontId="11" fillId="2" borderId="69" xfId="5" applyNumberFormat="1" applyFont="1" applyFill="1" applyBorder="1" applyProtection="1"/>
    <xf numFmtId="179" fontId="11" fillId="2" borderId="37" xfId="5" applyNumberFormat="1" applyFont="1" applyFill="1" applyBorder="1" applyProtection="1"/>
    <xf numFmtId="179" fontId="11" fillId="2" borderId="126" xfId="3" applyNumberFormat="1" applyFont="1" applyFill="1" applyBorder="1" applyProtection="1"/>
    <xf numFmtId="182" fontId="11" fillId="2" borderId="37" xfId="5" applyNumberFormat="1" applyFont="1" applyFill="1" applyBorder="1" applyProtection="1"/>
    <xf numFmtId="182" fontId="11" fillId="2" borderId="49" xfId="5" applyNumberFormat="1" applyFont="1" applyFill="1" applyBorder="1" applyProtection="1"/>
    <xf numFmtId="182" fontId="11" fillId="2" borderId="34" xfId="5" applyNumberFormat="1" applyFont="1" applyFill="1" applyBorder="1" applyAlignment="1" applyProtection="1">
      <alignment vertical="center"/>
    </xf>
    <xf numFmtId="182" fontId="11" fillId="2" borderId="34" xfId="5" applyNumberFormat="1" applyFont="1" applyFill="1" applyBorder="1" applyAlignment="1" applyProtection="1">
      <alignment vertical="center" shrinkToFit="1"/>
    </xf>
    <xf numFmtId="182" fontId="11" fillId="2" borderId="21" xfId="5" applyNumberFormat="1" applyFont="1" applyFill="1" applyBorder="1" applyAlignment="1" applyProtection="1">
      <alignment vertical="center" shrinkToFit="1"/>
    </xf>
    <xf numFmtId="182" fontId="9" fillId="2" borderId="9" xfId="5" applyNumberFormat="1" applyFont="1" applyFill="1" applyBorder="1" applyAlignment="1">
      <alignment vertical="center"/>
    </xf>
    <xf numFmtId="182" fontId="11" fillId="2" borderId="27" xfId="5" applyNumberFormat="1" applyFont="1" applyFill="1" applyBorder="1" applyAlignment="1" applyProtection="1">
      <alignment vertical="center" shrinkToFit="1"/>
    </xf>
    <xf numFmtId="182" fontId="11" fillId="2" borderId="75" xfId="5" applyNumberFormat="1" applyFont="1" applyFill="1" applyBorder="1" applyAlignment="1" applyProtection="1">
      <alignment vertical="center" shrinkToFit="1"/>
    </xf>
    <xf numFmtId="182" fontId="11" fillId="2" borderId="91" xfId="5" applyNumberFormat="1" applyFont="1" applyFill="1" applyBorder="1" applyAlignment="1" applyProtection="1">
      <alignment vertical="center" shrinkToFit="1"/>
    </xf>
    <xf numFmtId="182" fontId="9" fillId="2" borderId="27" xfId="5" applyNumberFormat="1" applyFont="1" applyFill="1" applyBorder="1" applyAlignment="1">
      <alignment vertical="center"/>
    </xf>
    <xf numFmtId="182" fontId="9" fillId="2" borderId="141" xfId="5" applyNumberFormat="1" applyFont="1" applyFill="1" applyBorder="1" applyAlignment="1">
      <alignment vertical="center"/>
    </xf>
    <xf numFmtId="182" fontId="9" fillId="2" borderId="91" xfId="5" applyNumberFormat="1" applyFont="1" applyFill="1" applyBorder="1" applyAlignment="1">
      <alignment vertical="center"/>
    </xf>
    <xf numFmtId="182" fontId="9" fillId="2" borderId="148" xfId="5" applyNumberFormat="1" applyFont="1" applyFill="1" applyBorder="1" applyAlignment="1">
      <alignment vertical="center"/>
    </xf>
    <xf numFmtId="182" fontId="9" fillId="2" borderId="155" xfId="5" applyNumberFormat="1" applyFont="1" applyFill="1" applyBorder="1" applyAlignment="1">
      <alignment vertical="center"/>
    </xf>
    <xf numFmtId="182" fontId="24" fillId="3" borderId="32" xfId="5" applyNumberFormat="1" applyFont="1" applyFill="1" applyBorder="1" applyAlignment="1" applyProtection="1">
      <alignment vertical="center"/>
    </xf>
    <xf numFmtId="182" fontId="24" fillId="3" borderId="34" xfId="5" applyNumberFormat="1" applyFont="1" applyFill="1" applyBorder="1" applyAlignment="1" applyProtection="1">
      <alignment vertical="center"/>
    </xf>
    <xf numFmtId="182" fontId="15" fillId="3" borderId="22" xfId="0" applyNumberFormat="1" applyFont="1" applyFill="1" applyBorder="1" applyAlignment="1" applyProtection="1">
      <alignment vertical="center"/>
      <protection locked="0"/>
    </xf>
    <xf numFmtId="182" fontId="24" fillId="2" borderId="32" xfId="0" applyNumberFormat="1" applyFont="1" applyFill="1" applyBorder="1"/>
    <xf numFmtId="182" fontId="24" fillId="2" borderId="34" xfId="0" applyNumberFormat="1" applyFont="1" applyFill="1" applyBorder="1"/>
    <xf numFmtId="182" fontId="24" fillId="2" borderId="39" xfId="5" applyNumberFormat="1" applyFont="1" applyFill="1" applyBorder="1" applyProtection="1"/>
    <xf numFmtId="182" fontId="24" fillId="2" borderId="22" xfId="5" applyNumberFormat="1" applyFont="1" applyFill="1" applyBorder="1" applyProtection="1"/>
    <xf numFmtId="182" fontId="24" fillId="2" borderId="68" xfId="5" applyNumberFormat="1" applyFont="1" applyFill="1" applyBorder="1" applyProtection="1"/>
    <xf numFmtId="184" fontId="15" fillId="2" borderId="33" xfId="5" applyNumberFormat="1" applyFont="1" applyFill="1" applyBorder="1" applyProtection="1"/>
    <xf numFmtId="184" fontId="15" fillId="2" borderId="32" xfId="5" applyNumberFormat="1" applyFont="1" applyFill="1" applyBorder="1" applyProtection="1"/>
    <xf numFmtId="177" fontId="24" fillId="2" borderId="33" xfId="5" applyNumberFormat="1" applyFont="1" applyFill="1" applyBorder="1" applyProtection="1"/>
    <xf numFmtId="184" fontId="24" fillId="2" borderId="33" xfId="5" applyNumberFormat="1" applyFont="1" applyFill="1" applyBorder="1" applyProtection="1"/>
    <xf numFmtId="180" fontId="24" fillId="2" borderId="33" xfId="5" applyNumberFormat="1" applyFont="1" applyFill="1" applyBorder="1" applyProtection="1"/>
    <xf numFmtId="180" fontId="24" fillId="2" borderId="69" xfId="5" applyNumberFormat="1" applyFont="1" applyFill="1" applyBorder="1" applyProtection="1"/>
    <xf numFmtId="184" fontId="15" fillId="2" borderId="34" xfId="5" applyNumberFormat="1" applyFont="1" applyFill="1" applyBorder="1" applyProtection="1"/>
    <xf numFmtId="177" fontId="24" fillId="3" borderId="21" xfId="5" applyNumberFormat="1" applyFont="1" applyFill="1" applyBorder="1" applyProtection="1"/>
    <xf numFmtId="184" fontId="24" fillId="3" borderId="21" xfId="5" applyNumberFormat="1" applyFont="1" applyFill="1" applyBorder="1" applyProtection="1"/>
    <xf numFmtId="180" fontId="24" fillId="3" borderId="21" xfId="5" applyNumberFormat="1" applyFont="1" applyFill="1" applyBorder="1" applyProtection="1"/>
    <xf numFmtId="180" fontId="24" fillId="3" borderId="56" xfId="5" applyNumberFormat="1" applyFont="1" applyFill="1" applyBorder="1" applyProtection="1"/>
    <xf numFmtId="177" fontId="24" fillId="2" borderId="248" xfId="5" applyNumberFormat="1" applyFont="1" applyFill="1" applyBorder="1" applyProtection="1"/>
    <xf numFmtId="184" fontId="24" fillId="2" borderId="248" xfId="5" applyNumberFormat="1" applyFont="1" applyFill="1" applyBorder="1" applyProtection="1"/>
    <xf numFmtId="180" fontId="24" fillId="2" borderId="248" xfId="5" applyNumberFormat="1" applyFont="1" applyFill="1" applyBorder="1" applyProtection="1"/>
    <xf numFmtId="180" fontId="24" fillId="2" borderId="251" xfId="5" applyNumberFormat="1" applyFont="1" applyFill="1" applyBorder="1" applyProtection="1"/>
    <xf numFmtId="179" fontId="11" fillId="2" borderId="32" xfId="5" applyNumberFormat="1" applyFont="1" applyFill="1" applyBorder="1" applyProtection="1"/>
    <xf numFmtId="179" fontId="11" fillId="2" borderId="69" xfId="5" applyNumberFormat="1" applyFont="1" applyFill="1" applyBorder="1" applyProtection="1"/>
    <xf numFmtId="179" fontId="11" fillId="2" borderId="108" xfId="5" applyNumberFormat="1" applyFont="1" applyFill="1" applyBorder="1" applyProtection="1"/>
    <xf numFmtId="179" fontId="11" fillId="2" borderId="22" xfId="5" applyNumberFormat="1" applyFont="1" applyFill="1" applyBorder="1" applyProtection="1"/>
    <xf numFmtId="179" fontId="11" fillId="2" borderId="68" xfId="5" applyNumberFormat="1" applyFont="1" applyFill="1" applyBorder="1" applyProtection="1"/>
    <xf numFmtId="182" fontId="9" fillId="0" borderId="127" xfId="3" applyNumberFormat="1" applyFont="1" applyFill="1" applyBorder="1" applyAlignment="1" applyProtection="1">
      <alignment horizontal="right" vertical="center"/>
    </xf>
    <xf numFmtId="182" fontId="9" fillId="0" borderId="126" xfId="3" applyNumberFormat="1" applyFont="1" applyFill="1" applyBorder="1" applyAlignment="1" applyProtection="1">
      <alignment horizontal="right" vertical="center"/>
    </xf>
    <xf numFmtId="179" fontId="9" fillId="0" borderId="38" xfId="5" applyNumberFormat="1" applyFont="1" applyFill="1" applyBorder="1" applyAlignment="1">
      <alignment vertical="center"/>
    </xf>
    <xf numFmtId="182" fontId="15" fillId="0" borderId="39" xfId="0" applyNumberFormat="1" applyFont="1" applyFill="1" applyBorder="1" applyAlignment="1" applyProtection="1">
      <alignment vertical="center"/>
      <protection locked="0"/>
    </xf>
    <xf numFmtId="182" fontId="15" fillId="0" borderId="22" xfId="0" applyNumberFormat="1" applyFont="1" applyFill="1" applyBorder="1" applyAlignment="1" applyProtection="1">
      <alignment vertical="center"/>
      <protection locked="0"/>
    </xf>
    <xf numFmtId="182" fontId="15" fillId="0" borderId="100" xfId="0" applyNumberFormat="1" applyFont="1" applyFill="1" applyBorder="1" applyAlignment="1" applyProtection="1">
      <alignment vertical="center"/>
      <protection locked="0"/>
    </xf>
    <xf numFmtId="182" fontId="15" fillId="0" borderId="233" xfId="0" applyNumberFormat="1" applyFont="1" applyFill="1" applyBorder="1" applyAlignment="1" applyProtection="1">
      <alignment vertical="center"/>
      <protection locked="0"/>
    </xf>
    <xf numFmtId="182" fontId="15" fillId="0" borderId="68" xfId="0" applyNumberFormat="1" applyFont="1" applyFill="1" applyBorder="1" applyAlignment="1" applyProtection="1">
      <alignment vertical="center"/>
      <protection locked="0"/>
    </xf>
    <xf numFmtId="184" fontId="15" fillId="0" borderId="32" xfId="5" applyNumberFormat="1" applyFont="1" applyFill="1" applyBorder="1" applyProtection="1"/>
    <xf numFmtId="184" fontId="15" fillId="0" borderId="34" xfId="5" applyNumberFormat="1" applyFont="1" applyFill="1" applyBorder="1" applyProtection="1"/>
    <xf numFmtId="182" fontId="24" fillId="2" borderId="49" xfId="5" applyNumberFormat="1" applyFont="1" applyFill="1" applyBorder="1" applyProtection="1"/>
    <xf numFmtId="184" fontId="24" fillId="2" borderId="160" xfId="0" applyNumberFormat="1" applyFont="1" applyFill="1" applyBorder="1" applyAlignment="1" applyProtection="1">
      <protection locked="0"/>
    </xf>
    <xf numFmtId="177" fontId="24" fillId="2" borderId="160" xfId="0" applyNumberFormat="1" applyFont="1" applyFill="1" applyBorder="1" applyAlignment="1" applyProtection="1">
      <protection locked="0"/>
    </xf>
    <xf numFmtId="179" fontId="11" fillId="2" borderId="70" xfId="5" applyNumberFormat="1" applyFont="1" applyFill="1" applyBorder="1" applyProtection="1"/>
    <xf numFmtId="179" fontId="11" fillId="2" borderId="47" xfId="5" applyNumberFormat="1" applyFont="1" applyFill="1" applyBorder="1" applyProtection="1"/>
    <xf numFmtId="179" fontId="11" fillId="2" borderId="48" xfId="5" applyNumberFormat="1" applyFont="1" applyFill="1" applyBorder="1" applyProtection="1"/>
    <xf numFmtId="182" fontId="24" fillId="0" borderId="44" xfId="5" applyNumberFormat="1" applyFont="1" applyFill="1" applyBorder="1" applyProtection="1"/>
    <xf numFmtId="182" fontId="24" fillId="0" borderId="255" xfId="5" applyNumberFormat="1" applyFont="1" applyFill="1" applyBorder="1" applyProtection="1"/>
    <xf numFmtId="182" fontId="24" fillId="0" borderId="281" xfId="5" applyNumberFormat="1" applyFont="1" applyFill="1" applyBorder="1" applyProtection="1"/>
    <xf numFmtId="182" fontId="24" fillId="0" borderId="47" xfId="5" applyNumberFormat="1" applyFont="1" applyFill="1" applyBorder="1" applyProtection="1"/>
    <xf numFmtId="182" fontId="24" fillId="0" borderId="47" xfId="5" applyNumberFormat="1" applyFont="1" applyFill="1" applyBorder="1" applyAlignment="1" applyProtection="1"/>
    <xf numFmtId="182" fontId="24" fillId="0" borderId="45" xfId="5" applyNumberFormat="1" applyFont="1" applyFill="1" applyBorder="1" applyProtection="1"/>
    <xf numFmtId="182" fontId="24" fillId="0" borderId="88" xfId="5" applyNumberFormat="1" applyFont="1" applyFill="1" applyBorder="1" applyProtection="1"/>
    <xf numFmtId="182" fontId="24" fillId="0" borderId="119" xfId="5" applyNumberFormat="1" applyFont="1" applyFill="1" applyBorder="1" applyProtection="1"/>
    <xf numFmtId="182" fontId="24" fillId="0" borderId="282" xfId="5" applyNumberFormat="1" applyFont="1" applyFill="1" applyBorder="1" applyProtection="1"/>
    <xf numFmtId="182" fontId="24" fillId="0" borderId="247" xfId="5" applyNumberFormat="1" applyFont="1" applyFill="1" applyBorder="1" applyProtection="1"/>
    <xf numFmtId="182" fontId="15" fillId="0" borderId="283" xfId="5" applyNumberFormat="1" applyFont="1" applyFill="1" applyBorder="1" applyProtection="1"/>
    <xf numFmtId="182" fontId="24" fillId="0" borderId="283" xfId="5" applyNumberFormat="1" applyFont="1" applyFill="1" applyBorder="1" applyProtection="1"/>
    <xf numFmtId="179" fontId="23" fillId="0" borderId="186" xfId="0" applyNumberFormat="1" applyFont="1" applyFill="1" applyBorder="1" applyAlignment="1" applyProtection="1">
      <alignment horizontal="center" vertical="center"/>
      <protection locked="0"/>
    </xf>
    <xf numFmtId="0" fontId="11" fillId="0" borderId="209" xfId="5" applyFont="1" applyFill="1" applyBorder="1" applyAlignment="1" applyProtection="1">
      <alignment horizontal="center" vertical="center"/>
    </xf>
    <xf numFmtId="182" fontId="9" fillId="0" borderId="73" xfId="5" applyNumberFormat="1" applyFont="1" applyFill="1" applyBorder="1" applyAlignment="1">
      <alignment vertical="center"/>
    </xf>
    <xf numFmtId="182" fontId="9" fillId="0" borderId="51" xfId="5" applyNumberFormat="1" applyFont="1" applyFill="1" applyBorder="1" applyAlignment="1" applyProtection="1">
      <alignment vertical="center"/>
    </xf>
    <xf numFmtId="182" fontId="9" fillId="0" borderId="4" xfId="5" applyNumberFormat="1" applyFont="1" applyFill="1" applyBorder="1" applyAlignment="1" applyProtection="1">
      <alignment vertical="center"/>
    </xf>
    <xf numFmtId="182" fontId="9" fillId="0" borderId="284" xfId="5" applyNumberFormat="1" applyFont="1" applyFill="1" applyBorder="1" applyAlignment="1" applyProtection="1">
      <alignment vertical="center"/>
    </xf>
    <xf numFmtId="182" fontId="9" fillId="0" borderId="224" xfId="5" applyNumberFormat="1" applyFont="1" applyFill="1" applyBorder="1" applyAlignment="1">
      <alignment vertical="center"/>
    </xf>
    <xf numFmtId="182" fontId="9" fillId="0" borderId="73" xfId="5" applyNumberFormat="1" applyFont="1" applyFill="1" applyBorder="1" applyAlignment="1" applyProtection="1">
      <alignment vertical="center"/>
    </xf>
    <xf numFmtId="182" fontId="9" fillId="0" borderId="285" xfId="5" applyNumberFormat="1" applyFont="1" applyFill="1" applyBorder="1" applyAlignment="1">
      <alignment vertical="center"/>
    </xf>
    <xf numFmtId="182" fontId="11" fillId="0" borderId="51" xfId="5" applyNumberFormat="1" applyFont="1" applyFill="1" applyBorder="1" applyAlignment="1" applyProtection="1">
      <alignment vertical="center"/>
    </xf>
    <xf numFmtId="182" fontId="24" fillId="0" borderId="48" xfId="5" applyNumberFormat="1" applyFont="1" applyFill="1" applyBorder="1" applyProtection="1"/>
    <xf numFmtId="180" fontId="24" fillId="2" borderId="159" xfId="0" applyNumberFormat="1" applyFont="1" applyFill="1" applyBorder="1" applyAlignment="1" applyProtection="1">
      <protection locked="0"/>
    </xf>
    <xf numFmtId="177" fontId="24" fillId="2" borderId="159" xfId="0" applyNumberFormat="1" applyFont="1" applyFill="1" applyBorder="1" applyAlignment="1" applyProtection="1">
      <protection locked="0"/>
    </xf>
    <xf numFmtId="184" fontId="24" fillId="2" borderId="159" xfId="0" applyNumberFormat="1" applyFont="1" applyFill="1" applyBorder="1" applyAlignment="1" applyProtection="1">
      <protection locked="0"/>
    </xf>
    <xf numFmtId="180" fontId="24" fillId="2" borderId="142" xfId="0" applyNumberFormat="1" applyFont="1" applyFill="1" applyBorder="1" applyAlignment="1" applyProtection="1">
      <protection locked="0"/>
    </xf>
    <xf numFmtId="184" fontId="24" fillId="2" borderId="165" xfId="0" applyNumberFormat="1" applyFont="1" applyFill="1" applyBorder="1" applyAlignment="1" applyProtection="1">
      <protection locked="0"/>
    </xf>
    <xf numFmtId="177" fontId="9" fillId="0" borderId="239" xfId="5" applyNumberFormat="1" applyFont="1" applyFill="1" applyBorder="1" applyAlignment="1" applyProtection="1">
      <alignment horizontal="center" vertical="center"/>
    </xf>
    <xf numFmtId="0" fontId="9" fillId="0" borderId="62" xfId="5" applyFont="1" applyFill="1" applyBorder="1" applyAlignment="1" applyProtection="1">
      <alignment horizontal="center" vertical="center"/>
    </xf>
    <xf numFmtId="0" fontId="9" fillId="0" borderId="63" xfId="5" applyFont="1" applyFill="1" applyBorder="1" applyAlignment="1" applyProtection="1">
      <alignment vertical="center"/>
    </xf>
    <xf numFmtId="0" fontId="9" fillId="0" borderId="287" xfId="5" applyFont="1" applyFill="1" applyBorder="1" applyAlignment="1" applyProtection="1">
      <alignment vertical="center"/>
    </xf>
    <xf numFmtId="0" fontId="9" fillId="0" borderId="182" xfId="5" applyFont="1" applyFill="1" applyBorder="1" applyAlignment="1" applyProtection="1">
      <alignment vertical="center"/>
    </xf>
    <xf numFmtId="177" fontId="9" fillId="0" borderId="76" xfId="5" applyNumberFormat="1" applyFont="1" applyFill="1" applyBorder="1" applyAlignment="1" applyProtection="1">
      <alignment horizontal="center" vertical="center"/>
    </xf>
    <xf numFmtId="0" fontId="9" fillId="0" borderId="240" xfId="5" applyFont="1" applyFill="1" applyBorder="1" applyAlignment="1">
      <alignment horizontal="center"/>
    </xf>
    <xf numFmtId="0" fontId="9" fillId="0" borderId="29" xfId="5" applyFont="1" applyFill="1" applyBorder="1" applyAlignment="1" applyProtection="1">
      <alignment horizontal="center" vertical="center"/>
    </xf>
    <xf numFmtId="0" fontId="9" fillId="0" borderId="227" xfId="5" applyFont="1" applyFill="1" applyBorder="1" applyAlignment="1" applyProtection="1">
      <alignment horizontal="center" vertical="center"/>
    </xf>
    <xf numFmtId="0" fontId="9" fillId="0" borderId="26" xfId="5" applyFont="1" applyFill="1" applyBorder="1" applyAlignment="1" applyProtection="1">
      <alignment horizontal="center" vertical="center"/>
    </xf>
    <xf numFmtId="0" fontId="9" fillId="0" borderId="288" xfId="5" applyFont="1" applyFill="1" applyBorder="1" applyAlignment="1" applyProtection="1">
      <alignment horizontal="center" vertical="center"/>
    </xf>
    <xf numFmtId="177" fontId="9" fillId="0" borderId="77" xfId="5" applyNumberFormat="1" applyFont="1" applyFill="1" applyBorder="1" applyAlignment="1" applyProtection="1">
      <alignment horizontal="center" vertical="center"/>
    </xf>
    <xf numFmtId="177" fontId="9" fillId="0" borderId="95" xfId="5" applyNumberFormat="1" applyFont="1" applyFill="1" applyBorder="1" applyAlignment="1" applyProtection="1">
      <alignment horizontal="center" vertical="center"/>
    </xf>
    <xf numFmtId="184" fontId="15" fillId="2" borderId="102" xfId="5" applyNumberFormat="1" applyFont="1" applyFill="1" applyBorder="1" applyProtection="1"/>
    <xf numFmtId="184" fontId="15" fillId="2" borderId="90" xfId="5" applyNumberFormat="1" applyFont="1" applyFill="1" applyBorder="1" applyProtection="1"/>
    <xf numFmtId="184" fontId="15" fillId="2" borderId="97" xfId="5" applyNumberFormat="1" applyFont="1" applyFill="1" applyBorder="1" applyProtection="1"/>
    <xf numFmtId="184" fontId="15" fillId="3" borderId="90" xfId="5" applyNumberFormat="1" applyFont="1" applyFill="1" applyBorder="1" applyProtection="1"/>
    <xf numFmtId="184" fontId="15" fillId="2" borderId="256" xfId="5" applyNumberFormat="1" applyFont="1" applyFill="1" applyBorder="1" applyProtection="1"/>
    <xf numFmtId="180" fontId="24" fillId="2" borderId="245" xfId="0" applyNumberFormat="1" applyFont="1" applyFill="1" applyBorder="1" applyAlignment="1" applyProtection="1">
      <protection locked="0"/>
    </xf>
    <xf numFmtId="184" fontId="15" fillId="2" borderId="139" xfId="5" applyNumberFormat="1" applyFont="1" applyFill="1" applyBorder="1" applyProtection="1"/>
    <xf numFmtId="184" fontId="15" fillId="2" borderId="162" xfId="5" applyNumberFormat="1" applyFont="1" applyFill="1" applyBorder="1" applyProtection="1"/>
    <xf numFmtId="179" fontId="7" fillId="0" borderId="0" xfId="0" applyNumberFormat="1" applyFont="1" applyFill="1" applyBorder="1" applyAlignment="1" applyProtection="1">
      <alignment vertical="center"/>
      <protection locked="0"/>
    </xf>
    <xf numFmtId="179" fontId="16" fillId="0" borderId="0" xfId="0" applyNumberFormat="1" applyFont="1" applyFill="1" applyBorder="1" applyAlignment="1" applyProtection="1">
      <alignment vertical="center"/>
      <protection locked="0"/>
    </xf>
    <xf numFmtId="182" fontId="24" fillId="0" borderId="16" xfId="5" applyNumberFormat="1" applyFont="1" applyFill="1" applyBorder="1" applyProtection="1"/>
    <xf numFmtId="0" fontId="11" fillId="0" borderId="355" xfId="5" applyFont="1" applyFill="1" applyBorder="1" applyAlignment="1" applyProtection="1">
      <alignment vertical="center"/>
    </xf>
    <xf numFmtId="0" fontId="25" fillId="0" borderId="52" xfId="5" applyFont="1" applyFill="1" applyBorder="1" applyAlignment="1" applyProtection="1">
      <alignment horizontal="center" vertical="center"/>
    </xf>
    <xf numFmtId="182" fontId="9" fillId="2" borderId="21"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horizontal="center" vertical="center"/>
    </xf>
    <xf numFmtId="179" fontId="9" fillId="2" borderId="23" xfId="0" applyNumberFormat="1" applyFont="1" applyFill="1" applyBorder="1" applyProtection="1">
      <protection locked="0"/>
    </xf>
    <xf numFmtId="0" fontId="9" fillId="2" borderId="23" xfId="5" applyFont="1" applyFill="1" applyBorder="1"/>
    <xf numFmtId="179" fontId="24" fillId="0" borderId="23" xfId="0" applyNumberFormat="1" applyFont="1" applyFill="1" applyBorder="1" applyAlignment="1" applyProtection="1">
      <alignment vertical="center"/>
      <protection locked="0"/>
    </xf>
    <xf numFmtId="179" fontId="37" fillId="0" borderId="23" xfId="0" applyNumberFormat="1" applyFont="1" applyFill="1" applyBorder="1" applyAlignment="1" applyProtection="1">
      <alignment vertical="center"/>
      <protection locked="0"/>
    </xf>
    <xf numFmtId="0" fontId="22" fillId="0" borderId="23" xfId="5" applyFont="1" applyFill="1" applyBorder="1" applyAlignment="1">
      <alignment vertical="center"/>
    </xf>
    <xf numFmtId="179" fontId="24" fillId="0" borderId="0" xfId="0" applyNumberFormat="1" applyFont="1" applyFill="1" applyAlignment="1" applyProtection="1">
      <alignment vertical="center"/>
      <protection locked="0"/>
    </xf>
    <xf numFmtId="0" fontId="9" fillId="0" borderId="0" xfId="5" applyFont="1" applyFill="1" applyAlignment="1">
      <alignment vertical="center"/>
    </xf>
    <xf numFmtId="182" fontId="30" fillId="2" borderId="68" xfId="0" applyNumberFormat="1" applyFont="1" applyFill="1" applyBorder="1" applyAlignment="1" applyProtection="1">
      <alignment horizontal="right" vertical="center"/>
      <protection locked="0"/>
    </xf>
    <xf numFmtId="182" fontId="15" fillId="2" borderId="197" xfId="5" applyNumberFormat="1" applyFont="1" applyFill="1" applyBorder="1" applyAlignment="1" applyProtection="1">
      <alignment horizontal="right" vertical="center"/>
    </xf>
    <xf numFmtId="182" fontId="30" fillId="2" borderId="100" xfId="0" applyNumberFormat="1" applyFont="1" applyFill="1" applyBorder="1" applyAlignment="1" applyProtection="1">
      <alignment horizontal="right" vertical="center"/>
      <protection locked="0"/>
    </xf>
    <xf numFmtId="182" fontId="15" fillId="0" borderId="197" xfId="5" applyNumberFormat="1" applyFont="1" applyFill="1" applyBorder="1" applyAlignment="1" applyProtection="1">
      <alignment vertical="center"/>
    </xf>
    <xf numFmtId="182" fontId="15" fillId="0" borderId="225" xfId="0" applyNumberFormat="1" applyFont="1" applyFill="1" applyBorder="1" applyAlignment="1" applyProtection="1">
      <alignment vertical="center"/>
      <protection locked="0"/>
    </xf>
    <xf numFmtId="182" fontId="15" fillId="2" borderId="171" xfId="5" applyNumberFormat="1" applyFont="1" applyFill="1" applyBorder="1" applyAlignment="1" applyProtection="1">
      <alignment horizontal="right" vertical="center"/>
    </xf>
    <xf numFmtId="182" fontId="30" fillId="2" borderId="164" xfId="0" applyNumberFormat="1" applyFont="1" applyFill="1" applyBorder="1" applyAlignment="1" applyProtection="1">
      <alignment horizontal="right" vertical="center"/>
      <protection locked="0"/>
    </xf>
    <xf numFmtId="182" fontId="15" fillId="2" borderId="202" xfId="5" applyNumberFormat="1" applyFont="1" applyFill="1" applyBorder="1" applyAlignment="1" applyProtection="1">
      <alignment vertical="center"/>
    </xf>
    <xf numFmtId="182" fontId="15" fillId="2" borderId="162" xfId="0" applyNumberFormat="1" applyFont="1" applyFill="1" applyBorder="1" applyAlignment="1">
      <alignment vertical="center"/>
    </xf>
    <xf numFmtId="182" fontId="9" fillId="2" borderId="0" xfId="5" applyNumberFormat="1" applyFont="1" applyFill="1" applyBorder="1" applyAlignment="1"/>
    <xf numFmtId="182" fontId="10" fillId="2" borderId="0" xfId="0" applyNumberFormat="1" applyFont="1" applyFill="1" applyBorder="1" applyAlignment="1" applyProtection="1">
      <protection locked="0"/>
    </xf>
    <xf numFmtId="182" fontId="28" fillId="2" borderId="0" xfId="0" applyNumberFormat="1" applyFont="1" applyFill="1" applyAlignment="1" applyProtection="1">
      <alignment vertical="center"/>
      <protection locked="0"/>
    </xf>
    <xf numFmtId="182" fontId="7" fillId="2" borderId="0" xfId="0" applyNumberFormat="1" applyFont="1" applyFill="1" applyAlignment="1" applyProtection="1">
      <alignment vertical="center"/>
      <protection locked="0"/>
    </xf>
    <xf numFmtId="182" fontId="2" fillId="2" borderId="0" xfId="5" applyNumberFormat="1" applyFont="1" applyFill="1" applyAlignment="1">
      <alignment vertical="center"/>
    </xf>
    <xf numFmtId="0" fontId="9" fillId="0" borderId="28" xfId="0" applyFont="1" applyFill="1" applyBorder="1" applyAlignment="1">
      <alignment horizontal="center" vertical="center"/>
    </xf>
    <xf numFmtId="0" fontId="11" fillId="0" borderId="37" xfId="5" applyFont="1" applyFill="1" applyBorder="1" applyAlignment="1" applyProtection="1">
      <alignment horizontal="center" vertical="center"/>
    </xf>
    <xf numFmtId="0" fontId="11" fillId="0" borderId="20" xfId="0" applyFont="1" applyFill="1" applyBorder="1" applyAlignment="1">
      <alignment horizontal="center" vertical="center"/>
    </xf>
    <xf numFmtId="180" fontId="15" fillId="2" borderId="4" xfId="2" applyNumberFormat="1" applyFont="1" applyFill="1" applyBorder="1" applyAlignment="1">
      <alignment horizontal="center" vertical="center" wrapText="1"/>
    </xf>
    <xf numFmtId="0" fontId="9" fillId="2" borderId="237" xfId="5" applyFont="1" applyFill="1" applyBorder="1" applyAlignment="1" applyProtection="1">
      <alignment vertical="center"/>
    </xf>
    <xf numFmtId="0" fontId="9" fillId="2" borderId="23" xfId="5" applyFont="1" applyFill="1" applyBorder="1" applyAlignment="1" applyProtection="1">
      <alignment vertical="center"/>
    </xf>
    <xf numFmtId="0" fontId="9" fillId="2" borderId="320" xfId="5" applyFont="1" applyFill="1" applyBorder="1" applyAlignment="1" applyProtection="1">
      <alignment vertical="center"/>
    </xf>
    <xf numFmtId="0" fontId="28" fillId="2" borderId="124" xfId="0" applyFont="1" applyFill="1" applyBorder="1" applyAlignment="1">
      <alignment horizontal="center" vertical="center"/>
    </xf>
    <xf numFmtId="0" fontId="29" fillId="2" borderId="120" xfId="0" applyFont="1" applyFill="1" applyBorder="1" applyAlignment="1">
      <alignment horizontal="center" vertical="center"/>
    </xf>
    <xf numFmtId="182" fontId="15" fillId="0" borderId="164" xfId="5" applyNumberFormat="1" applyFont="1" applyFill="1" applyBorder="1" applyAlignment="1" applyProtection="1">
      <alignment vertical="center"/>
    </xf>
    <xf numFmtId="0" fontId="11" fillId="0" borderId="92" xfId="5" applyFont="1" applyFill="1" applyBorder="1" applyAlignment="1" applyProtection="1">
      <alignment vertical="center"/>
    </xf>
    <xf numFmtId="0" fontId="25" fillId="0" borderId="76" xfId="5" applyFont="1" applyFill="1" applyBorder="1" applyAlignment="1" applyProtection="1">
      <alignment horizontal="center" vertical="center"/>
    </xf>
    <xf numFmtId="0" fontId="25" fillId="0" borderId="77" xfId="5" applyFont="1" applyFill="1" applyBorder="1" applyAlignment="1" applyProtection="1">
      <alignment horizontal="center" vertical="center"/>
    </xf>
    <xf numFmtId="182" fontId="33" fillId="0" borderId="231" xfId="0" applyNumberFormat="1" applyFont="1" applyFill="1" applyBorder="1" applyAlignment="1" applyProtection="1">
      <alignment vertical="center"/>
      <protection locked="0"/>
    </xf>
    <xf numFmtId="182" fontId="33" fillId="0" borderId="97" xfId="0" applyNumberFormat="1" applyFont="1" applyFill="1" applyBorder="1" applyAlignment="1" applyProtection="1">
      <alignment vertical="center"/>
      <protection locked="0"/>
    </xf>
    <xf numFmtId="182" fontId="33" fillId="0" borderId="90" xfId="0" applyNumberFormat="1" applyFont="1" applyFill="1" applyBorder="1" applyAlignment="1" applyProtection="1">
      <alignment vertical="center"/>
      <protection locked="0"/>
    </xf>
    <xf numFmtId="182" fontId="33" fillId="0" borderId="98" xfId="0" applyNumberFormat="1" applyFont="1" applyFill="1" applyBorder="1" applyAlignment="1" applyProtection="1">
      <alignment vertical="center"/>
      <protection locked="0"/>
    </xf>
    <xf numFmtId="182" fontId="24" fillId="2" borderId="97" xfId="5" applyNumberFormat="1" applyFont="1" applyFill="1" applyBorder="1" applyProtection="1"/>
    <xf numFmtId="182" fontId="24" fillId="2" borderId="99" xfId="5" applyNumberFormat="1" applyFont="1" applyFill="1" applyBorder="1" applyProtection="1"/>
    <xf numFmtId="182" fontId="24" fillId="0" borderId="100" xfId="5" applyNumberFormat="1" applyFont="1" applyFill="1" applyBorder="1" applyProtection="1"/>
    <xf numFmtId="182" fontId="24" fillId="0" borderId="97" xfId="5" applyNumberFormat="1" applyFont="1" applyFill="1" applyBorder="1" applyProtection="1"/>
    <xf numFmtId="182" fontId="24" fillId="0" borderId="99" xfId="5" applyNumberFormat="1" applyFont="1" applyFill="1" applyBorder="1" applyProtection="1"/>
    <xf numFmtId="182" fontId="24" fillId="2" borderId="100" xfId="5" applyNumberFormat="1" applyFont="1" applyFill="1" applyBorder="1" applyProtection="1"/>
    <xf numFmtId="182" fontId="24" fillId="0" borderId="90" xfId="5" applyNumberFormat="1" applyFont="1" applyFill="1" applyBorder="1" applyProtection="1"/>
    <xf numFmtId="182" fontId="24" fillId="0" borderId="102" xfId="5" applyNumberFormat="1" applyFont="1" applyFill="1" applyBorder="1" applyProtection="1"/>
    <xf numFmtId="182" fontId="24" fillId="0" borderId="245" xfId="5" applyNumberFormat="1" applyFont="1" applyFill="1" applyBorder="1" applyProtection="1"/>
    <xf numFmtId="182" fontId="15" fillId="0" borderId="97" xfId="5" applyNumberFormat="1" applyFont="1" applyFill="1" applyBorder="1" applyProtection="1"/>
    <xf numFmtId="182" fontId="15" fillId="0" borderId="99" xfId="5" applyNumberFormat="1" applyFont="1" applyFill="1" applyBorder="1" applyProtection="1"/>
    <xf numFmtId="182" fontId="15" fillId="0" borderId="100" xfId="5" applyNumberFormat="1" applyFont="1" applyFill="1" applyBorder="1" applyProtection="1"/>
    <xf numFmtId="0" fontId="11" fillId="0" borderId="240" xfId="5" applyFont="1" applyFill="1" applyBorder="1" applyAlignment="1" applyProtection="1">
      <alignment horizontal="center" vertical="center"/>
    </xf>
    <xf numFmtId="0" fontId="11" fillId="0" borderId="241" xfId="5" applyFont="1" applyFill="1" applyBorder="1" applyAlignment="1" applyProtection="1">
      <alignment vertical="center"/>
    </xf>
    <xf numFmtId="182" fontId="33" fillId="0" borderId="352" xfId="0" applyNumberFormat="1" applyFont="1" applyFill="1" applyBorder="1" applyAlignment="1" applyProtection="1">
      <alignment vertical="center"/>
      <protection locked="0"/>
    </xf>
    <xf numFmtId="182" fontId="33" fillId="0" borderId="139" xfId="0" applyNumberFormat="1" applyFont="1" applyFill="1" applyBorder="1" applyAlignment="1" applyProtection="1">
      <alignment vertical="center"/>
      <protection locked="0"/>
    </xf>
    <xf numFmtId="182" fontId="33" fillId="0" borderId="162" xfId="0" applyNumberFormat="1" applyFont="1" applyFill="1" applyBorder="1" applyAlignment="1" applyProtection="1">
      <alignment vertical="center"/>
      <protection locked="0"/>
    </xf>
    <xf numFmtId="182" fontId="33" fillId="0" borderId="163" xfId="0" applyNumberFormat="1" applyFont="1" applyFill="1" applyBorder="1" applyAlignment="1" applyProtection="1">
      <alignment vertical="center"/>
      <protection locked="0"/>
    </xf>
    <xf numFmtId="182" fontId="24" fillId="2" borderId="139" xfId="5" applyNumberFormat="1" applyFont="1" applyFill="1" applyBorder="1" applyProtection="1"/>
    <xf numFmtId="182" fontId="24" fillId="2" borderId="171" xfId="5" applyNumberFormat="1" applyFont="1" applyFill="1" applyBorder="1" applyProtection="1"/>
    <xf numFmtId="182" fontId="24" fillId="0" borderId="164" xfId="5" applyNumberFormat="1" applyFont="1" applyFill="1" applyBorder="1" applyProtection="1"/>
    <xf numFmtId="182" fontId="24" fillId="0" borderId="139" xfId="5" applyNumberFormat="1" applyFont="1" applyFill="1" applyBorder="1" applyProtection="1"/>
    <xf numFmtId="182" fontId="24" fillId="0" borderId="171" xfId="5" applyNumberFormat="1" applyFont="1" applyFill="1" applyBorder="1" applyProtection="1"/>
    <xf numFmtId="182" fontId="15" fillId="0" borderId="171" xfId="5" applyNumberFormat="1" applyFont="1" applyFill="1" applyBorder="1" applyProtection="1"/>
    <xf numFmtId="182" fontId="24" fillId="2" borderId="164" xfId="5" applyNumberFormat="1" applyFont="1" applyFill="1" applyBorder="1" applyProtection="1"/>
    <xf numFmtId="182" fontId="24" fillId="0" borderId="162" xfId="5" applyNumberFormat="1" applyFont="1" applyFill="1" applyBorder="1" applyProtection="1"/>
    <xf numFmtId="182" fontId="24" fillId="0" borderId="289" xfId="5" applyNumberFormat="1" applyFont="1" applyFill="1" applyBorder="1" applyProtection="1"/>
    <xf numFmtId="182" fontId="15" fillId="0" borderId="139" xfId="5" applyNumberFormat="1" applyFont="1" applyFill="1" applyBorder="1" applyProtection="1"/>
    <xf numFmtId="182" fontId="15" fillId="0" borderId="164" xfId="5" applyNumberFormat="1" applyFont="1" applyFill="1" applyBorder="1" applyProtection="1"/>
    <xf numFmtId="182" fontId="24" fillId="0" borderId="229" xfId="5" applyNumberFormat="1" applyFont="1" applyFill="1" applyBorder="1" applyProtection="1"/>
    <xf numFmtId="0" fontId="9" fillId="0" borderId="111" xfId="5" applyFont="1" applyFill="1" applyBorder="1" applyAlignment="1" applyProtection="1">
      <alignment horizontal="center" vertical="center"/>
    </xf>
    <xf numFmtId="184" fontId="24" fillId="2" borderId="252" xfId="0" applyNumberFormat="1" applyFont="1" applyFill="1" applyBorder="1" applyAlignment="1" applyProtection="1">
      <protection locked="0"/>
    </xf>
    <xf numFmtId="184" fontId="15" fillId="0" borderId="276" xfId="5" applyNumberFormat="1" applyFont="1" applyFill="1" applyBorder="1" applyProtection="1"/>
    <xf numFmtId="184" fontId="15" fillId="0" borderId="367" xfId="5" applyNumberFormat="1" applyFont="1" applyFill="1" applyBorder="1" applyProtection="1"/>
    <xf numFmtId="184" fontId="15" fillId="0" borderId="241" xfId="0" applyNumberFormat="1" applyFont="1" applyFill="1" applyBorder="1" applyAlignment="1" applyProtection="1">
      <protection locked="0"/>
    </xf>
    <xf numFmtId="184" fontId="15" fillId="2" borderId="265" xfId="5" applyNumberFormat="1" applyFont="1" applyFill="1" applyBorder="1" applyProtection="1"/>
    <xf numFmtId="184" fontId="24" fillId="2" borderId="368" xfId="0" applyNumberFormat="1" applyFont="1" applyFill="1" applyBorder="1" applyAlignment="1" applyProtection="1">
      <protection locked="0"/>
    </xf>
    <xf numFmtId="184" fontId="15" fillId="0" borderId="233" xfId="0" applyNumberFormat="1" applyFont="1" applyFill="1" applyBorder="1" applyAlignment="1" applyProtection="1">
      <protection locked="0"/>
    </xf>
    <xf numFmtId="184" fontId="15" fillId="0" borderId="368" xfId="0" applyNumberFormat="1" applyFont="1" applyFill="1" applyBorder="1" applyAlignment="1" applyProtection="1">
      <protection locked="0"/>
    </xf>
    <xf numFmtId="184" fontId="15" fillId="0" borderId="204" xfId="5" applyNumberFormat="1" applyFont="1" applyFill="1" applyBorder="1" applyProtection="1"/>
    <xf numFmtId="184" fontId="15" fillId="0" borderId="366" xfId="5" applyNumberFormat="1" applyFont="1" applyFill="1" applyBorder="1" applyProtection="1"/>
    <xf numFmtId="184" fontId="15" fillId="2" borderId="368" xfId="0" applyNumberFormat="1" applyFont="1" applyFill="1" applyBorder="1" applyAlignment="1" applyProtection="1">
      <protection locked="0"/>
    </xf>
    <xf numFmtId="184" fontId="15" fillId="2" borderId="257" xfId="0" applyNumberFormat="1" applyFont="1" applyFill="1" applyBorder="1" applyAlignment="1" applyProtection="1">
      <protection locked="0"/>
    </xf>
    <xf numFmtId="179" fontId="16" fillId="0" borderId="23" xfId="0" applyNumberFormat="1" applyFont="1" applyFill="1" applyBorder="1" applyAlignment="1" applyProtection="1">
      <alignment horizontal="left" vertical="center"/>
      <protection locked="0"/>
    </xf>
    <xf numFmtId="179" fontId="7" fillId="0" borderId="23" xfId="0" applyNumberFormat="1" applyFont="1" applyFill="1" applyBorder="1" applyProtection="1">
      <protection locked="0"/>
    </xf>
    <xf numFmtId="180" fontId="33" fillId="0" borderId="23" xfId="0" applyNumberFormat="1" applyFont="1" applyFill="1" applyBorder="1" applyAlignment="1" applyProtection="1">
      <protection locked="0"/>
    </xf>
    <xf numFmtId="179" fontId="28" fillId="2" borderId="23" xfId="0" applyNumberFormat="1" applyFont="1" applyFill="1" applyBorder="1" applyAlignment="1" applyProtection="1">
      <alignment vertical="center"/>
      <protection locked="0"/>
    </xf>
    <xf numFmtId="0" fontId="24" fillId="0" borderId="150" xfId="5" applyFont="1" applyFill="1" applyBorder="1" applyAlignment="1" applyProtection="1">
      <alignment horizontal="center" vertical="center" shrinkToFit="1"/>
    </xf>
    <xf numFmtId="182" fontId="9" fillId="0" borderId="154" xfId="5" applyNumberFormat="1" applyFont="1" applyFill="1" applyBorder="1" applyAlignment="1">
      <alignment vertical="center"/>
    </xf>
    <xf numFmtId="182" fontId="9" fillId="0" borderId="126" xfId="5" applyNumberFormat="1" applyFont="1" applyFill="1" applyBorder="1" applyAlignment="1" applyProtection="1">
      <alignment vertical="center"/>
    </xf>
    <xf numFmtId="182" fontId="9" fillId="0" borderId="369" xfId="5" applyNumberFormat="1" applyFont="1" applyFill="1" applyBorder="1" applyAlignment="1">
      <alignment vertical="center"/>
    </xf>
    <xf numFmtId="0" fontId="11" fillId="0" borderId="26" xfId="5" applyFont="1" applyFill="1" applyBorder="1" applyAlignment="1" applyProtection="1">
      <alignment vertical="center"/>
    </xf>
    <xf numFmtId="0" fontId="11" fillId="0" borderId="267" xfId="5" applyFont="1" applyFill="1" applyBorder="1" applyAlignment="1" applyProtection="1">
      <alignment vertical="center"/>
    </xf>
    <xf numFmtId="0" fontId="24" fillId="0" borderId="168" xfId="5" applyFont="1" applyFill="1" applyBorder="1" applyAlignment="1" applyProtection="1">
      <alignment horizontal="center" vertical="center" shrinkToFit="1"/>
    </xf>
    <xf numFmtId="182" fontId="9" fillId="0" borderId="32" xfId="3" applyNumberFormat="1" applyFont="1" applyFill="1" applyBorder="1" applyProtection="1"/>
    <xf numFmtId="179" fontId="15" fillId="0" borderId="208" xfId="0" applyNumberFormat="1" applyFont="1" applyBorder="1" applyAlignment="1">
      <alignment horizontal="center" vertical="center"/>
    </xf>
    <xf numFmtId="0" fontId="15" fillId="0" borderId="81" xfId="5" applyFont="1" applyFill="1" applyBorder="1" applyAlignment="1">
      <alignment horizontal="center" vertical="center"/>
    </xf>
    <xf numFmtId="182" fontId="15" fillId="0" borderId="371" xfId="5" applyNumberFormat="1" applyFont="1" applyFill="1" applyBorder="1" applyAlignment="1" applyProtection="1">
      <alignment vertical="center"/>
    </xf>
    <xf numFmtId="182" fontId="15" fillId="0" borderId="79" xfId="5" applyNumberFormat="1" applyFont="1" applyFill="1" applyBorder="1" applyAlignment="1" applyProtection="1">
      <alignment vertical="center"/>
    </xf>
    <xf numFmtId="182" fontId="15" fillId="0" borderId="10" xfId="5" applyNumberFormat="1" applyFont="1" applyFill="1" applyBorder="1" applyAlignment="1" applyProtection="1">
      <alignment vertical="center"/>
    </xf>
    <xf numFmtId="182" fontId="15" fillId="0" borderId="5" xfId="5" applyNumberFormat="1" applyFont="1" applyFill="1" applyBorder="1" applyAlignment="1" applyProtection="1">
      <alignment vertical="center"/>
    </xf>
    <xf numFmtId="182" fontId="15" fillId="0" borderId="117" xfId="5" applyNumberFormat="1" applyFont="1" applyFill="1" applyBorder="1" applyAlignment="1">
      <alignment vertical="center"/>
    </xf>
    <xf numFmtId="182" fontId="15" fillId="0" borderId="83" xfId="5" applyNumberFormat="1" applyFont="1" applyFill="1" applyBorder="1" applyAlignment="1">
      <alignment vertical="center"/>
    </xf>
    <xf numFmtId="182" fontId="15" fillId="0" borderId="371" xfId="5" applyNumberFormat="1" applyFont="1" applyFill="1" applyBorder="1" applyAlignment="1">
      <alignment vertical="center"/>
    </xf>
    <xf numFmtId="22" fontId="24" fillId="0" borderId="0" xfId="5" applyNumberFormat="1" applyFont="1" applyFill="1" applyAlignment="1" applyProtection="1">
      <alignment horizontal="center"/>
    </xf>
    <xf numFmtId="183" fontId="15" fillId="0" borderId="117" xfId="0" applyNumberFormat="1" applyFont="1" applyBorder="1" applyAlignment="1">
      <alignment horizontal="right" vertical="center"/>
    </xf>
    <xf numFmtId="183" fontId="15" fillId="0" borderId="7" xfId="0" applyNumberFormat="1" applyFont="1" applyBorder="1" applyAlignment="1">
      <alignment horizontal="right" vertical="center"/>
    </xf>
    <xf numFmtId="179" fontId="15" fillId="0" borderId="208" xfId="0" applyNumberFormat="1" applyFont="1" applyBorder="1" applyAlignment="1">
      <alignment vertical="center"/>
    </xf>
    <xf numFmtId="179" fontId="15" fillId="0" borderId="6" xfId="0" applyNumberFormat="1" applyFont="1" applyFill="1" applyBorder="1" applyAlignment="1">
      <alignment vertical="center"/>
    </xf>
    <xf numFmtId="179" fontId="15" fillId="0" borderId="8" xfId="0" applyNumberFormat="1" applyFont="1" applyFill="1" applyBorder="1" applyAlignment="1">
      <alignment vertical="center"/>
    </xf>
    <xf numFmtId="179" fontId="15" fillId="0" borderId="190" xfId="0" applyNumberFormat="1" applyFont="1" applyFill="1" applyBorder="1" applyAlignment="1">
      <alignment vertical="center"/>
    </xf>
    <xf numFmtId="182" fontId="11" fillId="0" borderId="113" xfId="4" applyNumberFormat="1" applyFont="1" applyFill="1" applyBorder="1" applyAlignment="1" applyProtection="1">
      <alignment vertical="center"/>
    </xf>
    <xf numFmtId="182" fontId="11" fillId="0" borderId="69" xfId="4" applyNumberFormat="1" applyFont="1" applyFill="1" applyBorder="1" applyAlignment="1" applyProtection="1">
      <alignment vertical="center"/>
    </xf>
    <xf numFmtId="182" fontId="11" fillId="0" borderId="49" xfId="4" applyNumberFormat="1" applyFont="1" applyFill="1" applyBorder="1" applyAlignment="1" applyProtection="1">
      <alignment vertical="center"/>
    </xf>
    <xf numFmtId="182" fontId="11" fillId="0" borderId="111" xfId="4" applyNumberFormat="1" applyFont="1" applyFill="1" applyBorder="1" applyAlignment="1" applyProtection="1">
      <alignment vertical="center"/>
    </xf>
    <xf numFmtId="182" fontId="11" fillId="0" borderId="56" xfId="4" applyNumberFormat="1" applyFont="1" applyFill="1" applyBorder="1" applyAlignment="1" applyProtection="1">
      <alignment vertical="center"/>
    </xf>
    <xf numFmtId="179" fontId="21" fillId="0" borderId="28" xfId="0" applyNumberFormat="1" applyFont="1" applyFill="1" applyBorder="1" applyAlignment="1" applyProtection="1">
      <alignment horizontal="center" vertical="center"/>
      <protection locked="0"/>
    </xf>
    <xf numFmtId="182" fontId="9" fillId="2" borderId="21" xfId="5" applyNumberFormat="1" applyFont="1" applyFill="1" applyBorder="1" applyAlignment="1" applyProtection="1">
      <alignment horizontal="center" vertical="center"/>
    </xf>
    <xf numFmtId="182" fontId="2" fillId="2" borderId="286" xfId="5" applyNumberFormat="1" applyFont="1" applyFill="1" applyBorder="1" applyAlignment="1"/>
    <xf numFmtId="182" fontId="9" fillId="2" borderId="155" xfId="5" applyNumberFormat="1" applyFont="1" applyFill="1" applyBorder="1" applyAlignment="1" applyProtection="1">
      <alignment horizontal="center" vertical="center"/>
    </xf>
    <xf numFmtId="182" fontId="15" fillId="2" borderId="91" xfId="5" applyNumberFormat="1" applyFont="1" applyFill="1" applyBorder="1" applyAlignment="1" applyProtection="1">
      <alignment vertical="center"/>
    </xf>
    <xf numFmtId="182" fontId="30" fillId="2" borderId="225" xfId="0" applyNumberFormat="1" applyFont="1" applyFill="1" applyBorder="1" applyAlignment="1" applyProtection="1">
      <alignment horizontal="right" vertical="center"/>
      <protection locked="0"/>
    </xf>
    <xf numFmtId="184" fontId="24" fillId="3" borderId="46" xfId="5" applyNumberFormat="1" applyFont="1" applyFill="1" applyBorder="1" applyProtection="1"/>
    <xf numFmtId="177" fontId="24" fillId="3" borderId="46" xfId="5" applyNumberFormat="1" applyFont="1" applyFill="1" applyBorder="1" applyProtection="1"/>
    <xf numFmtId="180" fontId="24" fillId="3" borderId="46" xfId="5" applyNumberFormat="1" applyFont="1" applyFill="1" applyBorder="1" applyProtection="1"/>
    <xf numFmtId="179" fontId="9" fillId="0" borderId="22" xfId="0" applyNumberFormat="1" applyFont="1" applyFill="1" applyBorder="1" applyAlignment="1" applyProtection="1">
      <alignment horizontal="center" vertical="center" wrapText="1"/>
      <protection locked="0"/>
    </xf>
    <xf numFmtId="0" fontId="9" fillId="0" borderId="9"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0" borderId="27" xfId="0" applyFont="1" applyFill="1" applyBorder="1" applyAlignment="1">
      <alignment horizontal="center" vertical="center"/>
    </xf>
    <xf numFmtId="182" fontId="15" fillId="2" borderId="87" xfId="0" applyNumberFormat="1" applyFont="1" applyFill="1" applyBorder="1" applyAlignment="1" applyProtection="1">
      <alignment vertical="center"/>
      <protection locked="0"/>
    </xf>
    <xf numFmtId="177" fontId="15" fillId="0" borderId="252" xfId="0" applyNumberFormat="1" applyFont="1" applyFill="1" applyBorder="1" applyAlignment="1" applyProtection="1">
      <protection locked="0"/>
    </xf>
    <xf numFmtId="182" fontId="9" fillId="0" borderId="27" xfId="3" applyNumberFormat="1" applyFont="1" applyFill="1" applyBorder="1" applyAlignment="1" applyProtection="1">
      <alignment vertical="center"/>
    </xf>
    <xf numFmtId="182" fontId="24" fillId="3" borderId="139" xfId="5" applyNumberFormat="1" applyFont="1" applyFill="1" applyBorder="1" applyProtection="1"/>
    <xf numFmtId="182" fontId="24" fillId="3" borderId="32" xfId="5" applyNumberFormat="1" applyFont="1" applyFill="1" applyBorder="1" applyProtection="1"/>
    <xf numFmtId="184" fontId="15" fillId="0" borderId="158" xfId="0" applyNumberFormat="1" applyFont="1" applyFill="1" applyBorder="1" applyAlignment="1" applyProtection="1">
      <protection locked="0"/>
    </xf>
    <xf numFmtId="182" fontId="9" fillId="0" borderId="158" xfId="5" applyNumberFormat="1" applyFont="1" applyFill="1" applyBorder="1" applyAlignment="1" applyProtection="1">
      <alignment vertical="center"/>
    </xf>
    <xf numFmtId="182" fontId="42" fillId="0" borderId="32" xfId="5" applyNumberFormat="1" applyFont="1" applyFill="1" applyBorder="1" applyProtection="1"/>
    <xf numFmtId="182" fontId="42" fillId="0" borderId="32" xfId="5" applyNumberFormat="1" applyFont="1" applyFill="1" applyBorder="1" applyAlignment="1" applyProtection="1"/>
    <xf numFmtId="182" fontId="42" fillId="0" borderId="69" xfId="5" applyNumberFormat="1" applyFont="1" applyFill="1" applyBorder="1" applyAlignment="1" applyProtection="1"/>
    <xf numFmtId="182" fontId="9" fillId="0" borderId="49" xfId="2" applyNumberFormat="1" applyFont="1" applyFill="1" applyBorder="1" applyProtection="1"/>
    <xf numFmtId="182" fontId="9" fillId="0" borderId="176" xfId="2" applyNumberFormat="1" applyFont="1" applyFill="1" applyBorder="1" applyProtection="1"/>
    <xf numFmtId="182" fontId="9" fillId="0" borderId="112" xfId="2" applyNumberFormat="1" applyFont="1" applyFill="1" applyBorder="1" applyProtection="1"/>
    <xf numFmtId="182" fontId="9" fillId="0" borderId="72" xfId="2" applyNumberFormat="1" applyFont="1" applyFill="1" applyBorder="1" applyProtection="1"/>
    <xf numFmtId="0" fontId="9" fillId="0" borderId="38" xfId="5" applyFont="1" applyFill="1" applyBorder="1" applyAlignment="1" applyProtection="1">
      <alignment horizontal="center" vertical="center"/>
    </xf>
    <xf numFmtId="0" fontId="9" fillId="0" borderId="206" xfId="5" applyFont="1" applyFill="1" applyBorder="1" applyAlignment="1" applyProtection="1">
      <alignment horizontal="center" vertical="center"/>
    </xf>
    <xf numFmtId="182" fontId="9" fillId="0" borderId="117" xfId="5" applyNumberFormat="1" applyFont="1" applyFill="1" applyBorder="1" applyAlignment="1">
      <alignment vertical="center"/>
    </xf>
    <xf numFmtId="0" fontId="28" fillId="0" borderId="158" xfId="5" applyFont="1" applyFill="1" applyBorder="1" applyAlignment="1" applyProtection="1">
      <alignment horizontal="center" vertical="center" shrinkToFit="1"/>
    </xf>
    <xf numFmtId="0" fontId="11" fillId="0" borderId="174" xfId="5" applyFont="1" applyFill="1" applyBorder="1" applyAlignment="1" applyProtection="1">
      <alignment horizontal="center" vertical="center"/>
    </xf>
    <xf numFmtId="182" fontId="9" fillId="0" borderId="217" xfId="0" applyNumberFormat="1" applyFont="1" applyFill="1" applyBorder="1" applyAlignment="1">
      <alignment vertical="center"/>
    </xf>
    <xf numFmtId="182" fontId="9" fillId="0" borderId="176" xfId="5" applyNumberFormat="1" applyFont="1" applyFill="1" applyBorder="1" applyAlignment="1">
      <alignment vertical="center"/>
    </xf>
    <xf numFmtId="0" fontId="11" fillId="0" borderId="158" xfId="5" applyFont="1" applyFill="1" applyBorder="1" applyAlignment="1" applyProtection="1">
      <alignment horizontal="center" vertical="center"/>
    </xf>
    <xf numFmtId="182" fontId="9" fillId="0" borderId="355" xfId="0" applyNumberFormat="1" applyFont="1" applyFill="1" applyBorder="1" applyAlignment="1">
      <alignment vertical="center"/>
    </xf>
    <xf numFmtId="0" fontId="25" fillId="0" borderId="18" xfId="6" applyNumberFormat="1" applyFont="1" applyFill="1" applyBorder="1" applyAlignment="1">
      <alignment horizontal="center" vertical="center"/>
    </xf>
    <xf numFmtId="179" fontId="11" fillId="0" borderId="159" xfId="0" applyNumberFormat="1" applyFont="1" applyFill="1" applyBorder="1" applyAlignment="1" applyProtection="1">
      <alignment horizontal="center" vertical="center" wrapText="1"/>
      <protection locked="0"/>
    </xf>
    <xf numFmtId="182" fontId="24" fillId="2" borderId="87" xfId="5" applyNumberFormat="1" applyFont="1" applyFill="1" applyBorder="1" applyProtection="1"/>
    <xf numFmtId="182" fontId="24" fillId="2" borderId="159" xfId="5" applyNumberFormat="1" applyFont="1" applyFill="1" applyBorder="1" applyProtection="1"/>
    <xf numFmtId="182" fontId="24" fillId="2" borderId="245" xfId="5" applyNumberFormat="1" applyFont="1" applyFill="1" applyBorder="1" applyProtection="1"/>
    <xf numFmtId="182" fontId="24" fillId="2" borderId="142" xfId="5" applyNumberFormat="1" applyFont="1" applyFill="1" applyBorder="1" applyProtection="1"/>
    <xf numFmtId="0" fontId="11" fillId="0" borderId="44" xfId="6" applyNumberFormat="1" applyFont="1" applyFill="1" applyBorder="1" applyAlignment="1">
      <alignment horizontal="center" vertical="center"/>
    </xf>
    <xf numFmtId="179" fontId="11" fillId="2" borderId="244" xfId="5" applyNumberFormat="1" applyFont="1" applyFill="1" applyBorder="1" applyProtection="1"/>
    <xf numFmtId="179" fontId="11" fillId="2" borderId="159" xfId="5" applyNumberFormat="1" applyFont="1" applyFill="1" applyBorder="1" applyProtection="1"/>
    <xf numFmtId="179" fontId="11" fillId="2" borderId="142" xfId="5" applyNumberFormat="1" applyFont="1" applyFill="1" applyBorder="1" applyProtection="1"/>
    <xf numFmtId="182" fontId="11" fillId="0" borderId="94" xfId="5" applyNumberFormat="1" applyFont="1" applyFill="1" applyBorder="1" applyAlignment="1" applyProtection="1">
      <alignment vertical="center"/>
    </xf>
    <xf numFmtId="182" fontId="9" fillId="0" borderId="62" xfId="5" applyNumberFormat="1" applyFont="1" applyFill="1" applyBorder="1" applyAlignment="1" applyProtection="1">
      <alignment vertical="center"/>
    </xf>
    <xf numFmtId="182" fontId="9" fillId="0" borderId="373" xfId="5" applyNumberFormat="1" applyFont="1" applyFill="1" applyBorder="1" applyAlignment="1" applyProtection="1">
      <alignment vertical="center"/>
    </xf>
    <xf numFmtId="182" fontId="9" fillId="0" borderId="13" xfId="5" applyNumberFormat="1" applyFont="1" applyFill="1" applyBorder="1" applyAlignment="1">
      <alignment vertical="center"/>
    </xf>
    <xf numFmtId="182" fontId="9" fillId="0" borderId="64" xfId="5" applyNumberFormat="1" applyFont="1" applyFill="1" applyBorder="1" applyAlignment="1" applyProtection="1">
      <alignment vertical="center"/>
    </xf>
    <xf numFmtId="182" fontId="9" fillId="0" borderId="267" xfId="5" applyNumberFormat="1" applyFont="1" applyFill="1" applyBorder="1" applyAlignment="1">
      <alignment vertical="center"/>
    </xf>
    <xf numFmtId="0" fontId="11" fillId="0" borderId="45" xfId="5" applyFont="1" applyFill="1" applyBorder="1" applyAlignment="1" applyProtection="1">
      <alignment horizontal="center" vertical="center"/>
    </xf>
    <xf numFmtId="182" fontId="11" fillId="0" borderId="205" xfId="5" applyNumberFormat="1" applyFont="1" applyFill="1" applyBorder="1" applyAlignment="1" applyProtection="1">
      <alignment vertical="center"/>
    </xf>
    <xf numFmtId="182" fontId="9" fillId="0" borderId="119" xfId="5" applyNumberFormat="1" applyFont="1" applyFill="1" applyBorder="1" applyAlignment="1">
      <alignment vertical="center"/>
    </xf>
    <xf numFmtId="182" fontId="9" fillId="0" borderId="374" xfId="5" applyNumberFormat="1" applyFont="1" applyFill="1" applyBorder="1" applyAlignment="1">
      <alignment vertical="center"/>
    </xf>
    <xf numFmtId="182" fontId="15" fillId="0" borderId="164" xfId="0" applyNumberFormat="1" applyFont="1" applyFill="1" applyBorder="1" applyAlignment="1" applyProtection="1">
      <alignment vertical="center"/>
      <protection locked="0"/>
    </xf>
    <xf numFmtId="182" fontId="23" fillId="2" borderId="120" xfId="0" applyNumberFormat="1" applyFont="1" applyFill="1" applyBorder="1" applyAlignment="1">
      <alignment horizontal="center" vertical="center"/>
    </xf>
    <xf numFmtId="0" fontId="9" fillId="0" borderId="9"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0" borderId="18" xfId="6"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9" xfId="0" applyFont="1" applyFill="1" applyBorder="1" applyAlignment="1">
      <alignment horizontal="center" vertical="center"/>
    </xf>
    <xf numFmtId="0" fontId="9" fillId="0" borderId="167" xfId="5" applyFont="1" applyFill="1" applyBorder="1" applyAlignment="1" applyProtection="1">
      <alignment horizontal="center" vertical="center"/>
    </xf>
    <xf numFmtId="182" fontId="15" fillId="0" borderId="18" xfId="5" applyNumberFormat="1" applyFont="1" applyFill="1" applyBorder="1" applyAlignment="1">
      <alignment vertical="center"/>
    </xf>
    <xf numFmtId="182" fontId="15" fillId="0" borderId="9" xfId="5" applyNumberFormat="1" applyFont="1" applyFill="1" applyBorder="1" applyAlignment="1">
      <alignment vertical="center"/>
    </xf>
    <xf numFmtId="182" fontId="15" fillId="0" borderId="79" xfId="5" applyNumberFormat="1" applyFont="1" applyFill="1" applyBorder="1" applyAlignment="1">
      <alignment vertical="center"/>
    </xf>
    <xf numFmtId="182" fontId="15" fillId="0" borderId="10" xfId="5" applyNumberFormat="1" applyFont="1" applyFill="1" applyBorder="1" applyAlignment="1">
      <alignment vertical="center"/>
    </xf>
    <xf numFmtId="182" fontId="24" fillId="0" borderId="18" xfId="5" applyNumberFormat="1" applyFont="1" applyFill="1" applyBorder="1" applyAlignment="1" applyProtection="1">
      <alignment vertical="center"/>
    </xf>
    <xf numFmtId="182" fontId="24" fillId="0" borderId="9" xfId="5" applyNumberFormat="1" applyFont="1" applyFill="1" applyBorder="1" applyAlignment="1" applyProtection="1">
      <alignment vertical="center"/>
    </xf>
    <xf numFmtId="182" fontId="11" fillId="0" borderId="158" xfId="5" applyNumberFormat="1" applyFont="1" applyFill="1" applyBorder="1" applyAlignment="1" applyProtection="1">
      <alignment vertical="center"/>
    </xf>
    <xf numFmtId="182" fontId="9" fillId="0" borderId="206" xfId="5" applyNumberFormat="1" applyFont="1" applyFill="1" applyBorder="1" applyAlignment="1" applyProtection="1">
      <alignment vertical="center"/>
    </xf>
    <xf numFmtId="182" fontId="9" fillId="0" borderId="207" xfId="5" applyNumberFormat="1" applyFont="1" applyFill="1" applyBorder="1" applyAlignment="1" applyProtection="1">
      <alignment vertical="center"/>
    </xf>
    <xf numFmtId="182" fontId="9" fillId="0" borderId="137" xfId="5" applyNumberFormat="1" applyFont="1" applyFill="1" applyBorder="1" applyAlignment="1" applyProtection="1">
      <alignment vertical="center"/>
    </xf>
    <xf numFmtId="182" fontId="11" fillId="0" borderId="206" xfId="5" applyNumberFormat="1" applyFont="1" applyFill="1" applyBorder="1" applyAlignment="1" applyProtection="1">
      <alignment vertical="center"/>
    </xf>
    <xf numFmtId="0" fontId="9" fillId="2" borderId="2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182" fontId="9" fillId="0" borderId="139" xfId="3" applyNumberFormat="1" applyFont="1" applyFill="1" applyBorder="1" applyProtection="1"/>
    <xf numFmtId="182" fontId="9" fillId="0" borderId="126" xfId="3" applyNumberFormat="1" applyFont="1" applyFill="1" applyBorder="1" applyProtection="1"/>
    <xf numFmtId="182" fontId="9" fillId="0" borderId="22" xfId="3" applyNumberFormat="1" applyFont="1" applyFill="1" applyBorder="1" applyProtection="1"/>
    <xf numFmtId="182" fontId="15" fillId="0" borderId="85" xfId="8" applyNumberFormat="1" applyFont="1" applyFill="1" applyBorder="1" applyAlignment="1" applyProtection="1">
      <alignment vertical="center"/>
    </xf>
    <xf numFmtId="182" fontId="15" fillId="0" borderId="15" xfId="8" applyNumberFormat="1" applyFont="1" applyFill="1" applyBorder="1" applyAlignment="1" applyProtection="1">
      <alignment vertical="center"/>
    </xf>
    <xf numFmtId="182" fontId="15" fillId="0" borderId="14" xfId="8" applyNumberFormat="1" applyFont="1" applyFill="1" applyBorder="1" applyAlignment="1" applyProtection="1">
      <alignment vertical="center"/>
    </xf>
    <xf numFmtId="182" fontId="15" fillId="0" borderId="13" xfId="8" applyNumberFormat="1" applyFont="1" applyFill="1" applyBorder="1" applyAlignment="1" applyProtection="1">
      <alignment vertical="center"/>
    </xf>
    <xf numFmtId="182" fontId="15" fillId="0" borderId="9" xfId="8" applyNumberFormat="1" applyFont="1" applyFill="1" applyBorder="1" applyAlignment="1" applyProtection="1">
      <alignment vertical="center"/>
    </xf>
    <xf numFmtId="182" fontId="15" fillId="0" borderId="18" xfId="8" applyNumberFormat="1" applyFont="1" applyFill="1" applyBorder="1" applyAlignment="1" applyProtection="1">
      <alignment vertical="center"/>
    </xf>
    <xf numFmtId="182" fontId="15" fillId="0" borderId="322" xfId="8" applyNumberFormat="1" applyFont="1" applyFill="1" applyBorder="1" applyAlignment="1" applyProtection="1">
      <alignment vertical="center"/>
    </xf>
    <xf numFmtId="182" fontId="15" fillId="0" borderId="78" xfId="8" applyNumberFormat="1" applyFont="1" applyFill="1" applyBorder="1" applyAlignment="1" applyProtection="1">
      <alignment vertical="center"/>
    </xf>
    <xf numFmtId="182" fontId="15" fillId="0" borderId="185" xfId="8" applyNumberFormat="1" applyFont="1" applyFill="1" applyBorder="1" applyAlignment="1" applyProtection="1">
      <alignment vertical="center"/>
    </xf>
    <xf numFmtId="182" fontId="24" fillId="0" borderId="185" xfId="8" applyNumberFormat="1" applyFont="1" applyFill="1" applyBorder="1" applyAlignment="1" applyProtection="1">
      <alignment vertical="center"/>
    </xf>
    <xf numFmtId="182" fontId="24" fillId="0" borderId="9" xfId="8" applyNumberFormat="1" applyFont="1" applyFill="1" applyBorder="1" applyAlignment="1" applyProtection="1">
      <alignment vertical="center"/>
    </xf>
    <xf numFmtId="182" fontId="24" fillId="0" borderId="18" xfId="8" applyNumberFormat="1" applyFont="1" applyFill="1" applyBorder="1" applyAlignment="1" applyProtection="1">
      <alignment vertical="center"/>
    </xf>
    <xf numFmtId="182" fontId="15" fillId="0" borderId="7" xfId="8" applyNumberFormat="1" applyFont="1" applyFill="1" applyBorder="1" applyAlignment="1" applyProtection="1">
      <alignment vertical="center"/>
    </xf>
    <xf numFmtId="182" fontId="15" fillId="0" borderId="372" xfId="8" applyNumberFormat="1" applyFont="1" applyFill="1" applyBorder="1" applyAlignment="1" applyProtection="1">
      <alignment vertical="center"/>
    </xf>
    <xf numFmtId="182" fontId="15" fillId="0" borderId="184" xfId="8" applyNumberFormat="1" applyFont="1" applyFill="1" applyBorder="1" applyAlignment="1" applyProtection="1">
      <alignment vertical="center"/>
    </xf>
    <xf numFmtId="182" fontId="15" fillId="0" borderId="82" xfId="8" applyNumberFormat="1" applyFont="1" applyFill="1" applyBorder="1" applyAlignment="1" applyProtection="1">
      <alignment vertical="center"/>
    </xf>
    <xf numFmtId="182" fontId="15" fillId="0" borderId="10" xfId="8" applyNumberFormat="1" applyFont="1" applyFill="1" applyBorder="1" applyAlignment="1" applyProtection="1">
      <alignment vertical="center"/>
    </xf>
    <xf numFmtId="182" fontId="15" fillId="0" borderId="117" xfId="8" applyNumberFormat="1" applyFont="1" applyFill="1" applyBorder="1" applyAlignment="1" applyProtection="1">
      <alignment vertical="center"/>
    </xf>
    <xf numFmtId="182" fontId="9" fillId="0" borderId="17" xfId="3" applyNumberFormat="1" applyFont="1" applyFill="1" applyBorder="1" applyAlignment="1" applyProtection="1">
      <alignment vertical="center"/>
    </xf>
    <xf numFmtId="182" fontId="11" fillId="0" borderId="275" xfId="5" applyNumberFormat="1" applyFont="1" applyFill="1" applyBorder="1" applyAlignment="1">
      <alignment vertical="center"/>
    </xf>
    <xf numFmtId="182" fontId="9" fillId="0" borderId="216" xfId="5" applyNumberFormat="1" applyFont="1" applyFill="1" applyBorder="1" applyAlignment="1">
      <alignment horizontal="right" vertical="center"/>
    </xf>
    <xf numFmtId="182" fontId="9" fillId="0" borderId="90" xfId="5" applyNumberFormat="1" applyFont="1" applyFill="1" applyBorder="1" applyAlignment="1">
      <alignment horizontal="right" vertical="center"/>
    </xf>
    <xf numFmtId="182" fontId="9" fillId="0" borderId="141" xfId="5" applyNumberFormat="1" applyFont="1" applyFill="1" applyBorder="1" applyAlignment="1">
      <alignment horizontal="right" vertical="center"/>
    </xf>
    <xf numFmtId="182" fontId="9" fillId="0" borderId="221" xfId="5" applyNumberFormat="1" applyFont="1" applyFill="1" applyBorder="1" applyAlignment="1">
      <alignment horizontal="right" vertical="center"/>
    </xf>
    <xf numFmtId="182" fontId="15" fillId="0" borderId="37" xfId="5" applyNumberFormat="1" applyFont="1" applyFill="1" applyBorder="1" applyAlignment="1" applyProtection="1">
      <alignment horizontal="right" vertical="center"/>
    </xf>
    <xf numFmtId="182" fontId="15" fillId="0" borderId="38" xfId="5" applyNumberFormat="1" applyFont="1" applyFill="1" applyBorder="1" applyAlignment="1" applyProtection="1">
      <alignment horizontal="right" vertical="center"/>
    </xf>
    <xf numFmtId="182" fontId="24" fillId="0" borderId="39" xfId="5" applyNumberFormat="1" applyFont="1" applyFill="1" applyBorder="1" applyAlignment="1" applyProtection="1"/>
    <xf numFmtId="184" fontId="15" fillId="0" borderId="110" xfId="5" applyNumberFormat="1" applyFont="1" applyFill="1" applyBorder="1" applyProtection="1"/>
    <xf numFmtId="184" fontId="15" fillId="0" borderId="92" xfId="5" applyNumberFormat="1" applyFont="1" applyFill="1" applyBorder="1" applyProtection="1"/>
    <xf numFmtId="184" fontId="15" fillId="0" borderId="250" xfId="5" applyNumberFormat="1" applyFont="1" applyFill="1" applyBorder="1" applyProtection="1"/>
    <xf numFmtId="179" fontId="11" fillId="0" borderId="245" xfId="5" applyNumberFormat="1" applyFont="1" applyFill="1" applyBorder="1" applyProtection="1"/>
    <xf numFmtId="179" fontId="11" fillId="0" borderId="268" xfId="5" applyNumberFormat="1" applyFont="1" applyFill="1" applyBorder="1" applyProtection="1"/>
    <xf numFmtId="179" fontId="11" fillId="0" borderId="262" xfId="5" applyNumberFormat="1" applyFont="1" applyFill="1" applyBorder="1" applyProtection="1"/>
    <xf numFmtId="179" fontId="11" fillId="0" borderId="269" xfId="5" applyNumberFormat="1" applyFont="1" applyFill="1" applyBorder="1" applyProtection="1"/>
    <xf numFmtId="179" fontId="11" fillId="0" borderId="270" xfId="5" applyNumberFormat="1" applyFont="1" applyFill="1" applyBorder="1" applyProtection="1"/>
    <xf numFmtId="179" fontId="9" fillId="2" borderId="31" xfId="0" applyNumberFormat="1" applyFont="1" applyFill="1" applyBorder="1" applyAlignment="1" applyProtection="1">
      <alignment vertical="center" wrapText="1"/>
      <protection locked="0"/>
    </xf>
    <xf numFmtId="0" fontId="9" fillId="0" borderId="17"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5" xfId="0" applyFont="1" applyFill="1" applyBorder="1" applyAlignment="1">
      <alignment horizontal="center" vertical="center"/>
    </xf>
    <xf numFmtId="183" fontId="15" fillId="0" borderId="208" xfId="0" applyNumberFormat="1" applyFont="1" applyBorder="1" applyAlignment="1">
      <alignment horizontal="right" vertical="center"/>
    </xf>
    <xf numFmtId="183" fontId="15" fillId="0" borderId="273" xfId="0" applyNumberFormat="1" applyFont="1" applyBorder="1" applyAlignment="1">
      <alignment horizontal="right" vertical="center"/>
    </xf>
    <xf numFmtId="179" fontId="15" fillId="0" borderId="0" xfId="0" applyNumberFormat="1" applyFont="1" applyAlignment="1">
      <alignment horizontal="right"/>
    </xf>
    <xf numFmtId="179" fontId="15" fillId="0" borderId="7" xfId="0" applyNumberFormat="1" applyFont="1" applyBorder="1" applyAlignment="1">
      <alignment horizontal="right" vertical="center"/>
    </xf>
    <xf numFmtId="179" fontId="15" fillId="0" borderId="9" xfId="0" applyNumberFormat="1" applyFont="1" applyBorder="1" applyAlignment="1">
      <alignment horizontal="right" vertical="center"/>
    </xf>
    <xf numFmtId="179" fontId="15" fillId="0" borderId="13" xfId="0" applyNumberFormat="1" applyFont="1" applyBorder="1" applyAlignment="1">
      <alignment horizontal="right" vertical="center"/>
    </xf>
    <xf numFmtId="182" fontId="9" fillId="0" borderId="191" xfId="5" applyNumberFormat="1" applyFont="1" applyFill="1" applyBorder="1" applyAlignment="1" applyProtection="1">
      <alignment vertical="center"/>
    </xf>
    <xf numFmtId="177" fontId="9" fillId="0" borderId="0" xfId="5" applyNumberFormat="1" applyFont="1" applyFill="1" applyBorder="1" applyAlignment="1">
      <alignment vertical="center"/>
    </xf>
    <xf numFmtId="182" fontId="15" fillId="0" borderId="32" xfId="5" applyNumberFormat="1" applyFont="1" applyFill="1" applyBorder="1" applyAlignment="1" applyProtection="1">
      <alignment horizontal="right"/>
    </xf>
    <xf numFmtId="182" fontId="15" fillId="0" borderId="34" xfId="5" applyNumberFormat="1" applyFont="1" applyFill="1" applyBorder="1" applyAlignment="1" applyProtection="1">
      <alignment horizontal="right"/>
    </xf>
    <xf numFmtId="182" fontId="15" fillId="0" borderId="38" xfId="5" applyNumberFormat="1" applyFont="1" applyFill="1" applyBorder="1" applyAlignment="1" applyProtection="1">
      <alignment horizontal="right"/>
    </xf>
    <xf numFmtId="38" fontId="22" fillId="0" borderId="0" xfId="2" applyFont="1" applyFill="1"/>
    <xf numFmtId="182" fontId="15" fillId="0" borderId="39" xfId="5" applyNumberFormat="1" applyFont="1" applyFill="1" applyBorder="1" applyAlignment="1" applyProtection="1">
      <alignment horizontal="right"/>
    </xf>
    <xf numFmtId="0" fontId="2" fillId="4" borderId="0" xfId="5" applyFont="1" applyFill="1"/>
    <xf numFmtId="182" fontId="15" fillId="0" borderId="34" xfId="5" applyNumberFormat="1" applyFont="1" applyFill="1" applyBorder="1" applyAlignment="1" applyProtection="1">
      <alignment vertical="center"/>
    </xf>
    <xf numFmtId="182" fontId="15" fillId="0" borderId="50" xfId="5" applyNumberFormat="1" applyFont="1" applyFill="1" applyBorder="1" applyAlignment="1" applyProtection="1">
      <alignment vertical="center"/>
    </xf>
    <xf numFmtId="182" fontId="15" fillId="0" borderId="47" xfId="5" applyNumberFormat="1" applyFont="1" applyFill="1" applyBorder="1" applyProtection="1"/>
    <xf numFmtId="182" fontId="15" fillId="0" borderId="34" xfId="5" applyNumberFormat="1" applyFont="1" applyFill="1" applyBorder="1" applyProtection="1"/>
    <xf numFmtId="182" fontId="15" fillId="0" borderId="22" xfId="5" applyNumberFormat="1" applyFont="1" applyFill="1" applyBorder="1" applyProtection="1"/>
    <xf numFmtId="177" fontId="15" fillId="0" borderId="33" xfId="5" applyNumberFormat="1" applyFont="1" applyFill="1" applyBorder="1" applyProtection="1"/>
    <xf numFmtId="180" fontId="15" fillId="0" borderId="33" xfId="5" applyNumberFormat="1" applyFont="1" applyFill="1" applyBorder="1" applyProtection="1"/>
    <xf numFmtId="180" fontId="15" fillId="0" borderId="69" xfId="5" applyNumberFormat="1" applyFont="1" applyFill="1" applyBorder="1" applyProtection="1"/>
    <xf numFmtId="177" fontId="15" fillId="0" borderId="21" xfId="5" applyNumberFormat="1" applyFont="1" applyFill="1" applyBorder="1" applyProtection="1"/>
    <xf numFmtId="180" fontId="15" fillId="0" borderId="21" xfId="5" applyNumberFormat="1" applyFont="1" applyFill="1" applyBorder="1" applyAlignment="1" applyProtection="1"/>
    <xf numFmtId="180" fontId="15" fillId="0" borderId="56" xfId="5" applyNumberFormat="1" applyFont="1" applyFill="1" applyBorder="1" applyAlignment="1" applyProtection="1"/>
    <xf numFmtId="180" fontId="15" fillId="0" borderId="21" xfId="5" applyNumberFormat="1" applyFont="1" applyFill="1" applyBorder="1" applyProtection="1"/>
    <xf numFmtId="180" fontId="15" fillId="0" borderId="56" xfId="5" applyNumberFormat="1" applyFont="1" applyFill="1" applyBorder="1" applyProtection="1"/>
    <xf numFmtId="38" fontId="2" fillId="0" borderId="0" xfId="2" applyFont="1" applyFill="1" applyAlignment="1">
      <alignment horizontal="right"/>
    </xf>
    <xf numFmtId="0" fontId="2" fillId="0" borderId="0" xfId="5" applyFont="1" applyFill="1" applyAlignment="1">
      <alignment horizontal="right"/>
    </xf>
    <xf numFmtId="0" fontId="9" fillId="0" borderId="375" xfId="0" applyFont="1" applyFill="1" applyBorder="1" applyAlignment="1">
      <alignment horizontal="center" vertical="center"/>
    </xf>
    <xf numFmtId="179" fontId="9" fillId="0" borderId="224" xfId="5" applyNumberFormat="1" applyFont="1" applyFill="1" applyBorder="1" applyAlignment="1">
      <alignment vertical="center"/>
    </xf>
    <xf numFmtId="179" fontId="9" fillId="0" borderId="375" xfId="5" applyNumberFormat="1" applyFont="1" applyFill="1" applyBorder="1" applyAlignment="1">
      <alignment vertical="center"/>
    </xf>
    <xf numFmtId="38" fontId="2" fillId="2" borderId="0" xfId="2" applyFont="1" applyFill="1"/>
    <xf numFmtId="38" fontId="2" fillId="2" borderId="0" xfId="2" applyFont="1" applyFill="1" applyAlignment="1">
      <alignment horizontal="right"/>
    </xf>
    <xf numFmtId="38" fontId="9" fillId="2" borderId="0" xfId="2" applyFont="1" applyFill="1"/>
    <xf numFmtId="0" fontId="2" fillId="2" borderId="0" xfId="5" applyFont="1" applyFill="1" applyAlignment="1">
      <alignment horizontal="right"/>
    </xf>
    <xf numFmtId="181" fontId="9" fillId="0" borderId="0" xfId="5" applyNumberFormat="1" applyFont="1" applyFill="1"/>
    <xf numFmtId="182" fontId="9" fillId="0" borderId="206" xfId="5" applyNumberFormat="1" applyFont="1" applyFill="1" applyBorder="1" applyAlignment="1">
      <alignment vertical="center"/>
    </xf>
    <xf numFmtId="1" fontId="2" fillId="0" borderId="0" xfId="5" applyNumberFormat="1" applyFont="1" applyFill="1"/>
    <xf numFmtId="182" fontId="15" fillId="0" borderId="161" xfId="5" applyNumberFormat="1" applyFont="1" applyFill="1" applyBorder="1" applyAlignment="1" applyProtection="1">
      <alignment vertical="center"/>
    </xf>
    <xf numFmtId="182" fontId="15" fillId="0" borderId="28" xfId="5" applyNumberFormat="1" applyFont="1" applyFill="1" applyBorder="1" applyAlignment="1" applyProtection="1">
      <alignment vertical="center"/>
    </xf>
    <xf numFmtId="0" fontId="9" fillId="0" borderId="9" xfId="6" applyNumberFormat="1"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21"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08" xfId="5" applyFont="1" applyFill="1" applyBorder="1" applyAlignment="1" applyProtection="1">
      <alignment horizontal="center" vertical="center"/>
    </xf>
    <xf numFmtId="0" fontId="9" fillId="2" borderId="19" xfId="0" applyFont="1" applyFill="1" applyBorder="1" applyAlignment="1">
      <alignment horizontal="center" vertical="center"/>
    </xf>
    <xf numFmtId="182" fontId="24" fillId="0" borderId="21" xfId="5" applyNumberFormat="1" applyFont="1" applyFill="1" applyBorder="1" applyAlignment="1" applyProtection="1">
      <alignment vertical="center"/>
    </xf>
    <xf numFmtId="182" fontId="24" fillId="0" borderId="33" xfId="5" applyNumberFormat="1" applyFont="1" applyFill="1" applyBorder="1" applyAlignment="1" applyProtection="1">
      <alignment vertical="center"/>
    </xf>
    <xf numFmtId="182" fontId="24" fillId="0" borderId="97" xfId="5" applyNumberFormat="1" applyFont="1" applyFill="1" applyBorder="1" applyAlignment="1" applyProtection="1">
      <alignment vertical="center"/>
    </xf>
    <xf numFmtId="182" fontId="24" fillId="0" borderId="90" xfId="5" applyNumberFormat="1" applyFont="1" applyFill="1" applyBorder="1" applyAlignment="1" applyProtection="1">
      <alignment vertical="center"/>
    </xf>
    <xf numFmtId="182" fontId="15" fillId="0" borderId="76" xfId="5" applyNumberFormat="1" applyFont="1" applyFill="1" applyBorder="1" applyAlignment="1" applyProtection="1">
      <alignment vertical="center"/>
    </xf>
    <xf numFmtId="182" fontId="24" fillId="0" borderId="230" xfId="5" applyNumberFormat="1" applyFont="1" applyFill="1" applyBorder="1" applyProtection="1"/>
    <xf numFmtId="0" fontId="9" fillId="0" borderId="224" xfId="0" applyFont="1" applyFill="1" applyBorder="1" applyAlignment="1">
      <alignment horizontal="center" vertical="center"/>
    </xf>
    <xf numFmtId="184" fontId="24" fillId="0" borderId="56" xfId="5" applyNumberFormat="1" applyFont="1" applyFill="1" applyBorder="1" applyProtection="1"/>
    <xf numFmtId="177" fontId="9" fillId="0" borderId="240" xfId="5" applyNumberFormat="1" applyFont="1" applyFill="1" applyBorder="1" applyAlignment="1" applyProtection="1">
      <alignment horizontal="center" vertical="center"/>
    </xf>
    <xf numFmtId="177" fontId="9" fillId="0" borderId="241" xfId="5" applyNumberFormat="1" applyFont="1" applyFill="1" applyBorder="1" applyAlignment="1" applyProtection="1">
      <alignment vertical="center"/>
    </xf>
    <xf numFmtId="177" fontId="33" fillId="0" borderId="232" xfId="0" applyNumberFormat="1" applyFont="1" applyFill="1" applyBorder="1" applyAlignment="1" applyProtection="1">
      <alignment vertical="center"/>
      <protection locked="0"/>
    </xf>
    <xf numFmtId="177" fontId="33" fillId="0" borderId="139" xfId="0" applyNumberFormat="1" applyFont="1" applyFill="1" applyBorder="1" applyAlignment="1" applyProtection="1">
      <alignment vertical="center"/>
      <protection locked="0"/>
    </xf>
    <xf numFmtId="177" fontId="33" fillId="0" borderId="162" xfId="0" applyNumberFormat="1" applyFont="1" applyFill="1" applyBorder="1" applyAlignment="1" applyProtection="1">
      <alignment vertical="center"/>
      <protection locked="0"/>
    </xf>
    <xf numFmtId="177" fontId="33" fillId="0" borderId="163" xfId="0" applyNumberFormat="1" applyFont="1" applyFill="1" applyBorder="1" applyAlignment="1" applyProtection="1">
      <alignment vertical="center"/>
      <protection locked="0"/>
    </xf>
    <xf numFmtId="177" fontId="33" fillId="0" borderId="227" xfId="0" applyNumberFormat="1" applyFont="1" applyFill="1" applyBorder="1" applyAlignment="1" applyProtection="1">
      <alignment vertical="center"/>
      <protection locked="0"/>
    </xf>
    <xf numFmtId="177" fontId="24" fillId="3" borderId="276" xfId="5" applyNumberFormat="1" applyFont="1" applyFill="1" applyBorder="1" applyProtection="1"/>
    <xf numFmtId="177" fontId="24" fillId="2" borderId="75" xfId="5" applyNumberFormat="1" applyFont="1" applyFill="1" applyBorder="1" applyProtection="1"/>
    <xf numFmtId="177" fontId="33" fillId="0" borderId="269" xfId="0" applyNumberFormat="1" applyFont="1" applyFill="1" applyBorder="1" applyAlignment="1" applyProtection="1">
      <protection locked="0"/>
    </xf>
    <xf numFmtId="177" fontId="24" fillId="0" borderId="265" xfId="5" applyNumberFormat="1" applyFont="1" applyFill="1" applyBorder="1" applyProtection="1"/>
    <xf numFmtId="177" fontId="24" fillId="0" borderId="75" xfId="5" applyNumberFormat="1" applyFont="1" applyFill="1" applyBorder="1" applyProtection="1"/>
    <xf numFmtId="177" fontId="24" fillId="0" borderId="367" xfId="5" applyNumberFormat="1" applyFont="1" applyFill="1" applyBorder="1" applyProtection="1"/>
    <xf numFmtId="177" fontId="15" fillId="0" borderId="164" xfId="0" applyNumberFormat="1" applyFont="1" applyFill="1" applyBorder="1" applyAlignment="1" applyProtection="1">
      <protection locked="0"/>
    </xf>
    <xf numFmtId="177" fontId="15" fillId="0" borderId="266" xfId="0" applyNumberFormat="1" applyFont="1" applyFill="1" applyBorder="1" applyAlignment="1" applyProtection="1">
      <protection locked="0"/>
    </xf>
    <xf numFmtId="177" fontId="24" fillId="0" borderId="202" xfId="5" applyNumberFormat="1" applyFont="1" applyFill="1" applyBorder="1" applyProtection="1"/>
    <xf numFmtId="177" fontId="15" fillId="0" borderId="368" xfId="0" applyNumberFormat="1" applyFont="1" applyFill="1" applyBorder="1" applyAlignment="1" applyProtection="1">
      <protection locked="0"/>
    </xf>
    <xf numFmtId="177" fontId="24" fillId="3" borderId="75" xfId="5" applyNumberFormat="1" applyFont="1" applyFill="1" applyBorder="1" applyProtection="1"/>
    <xf numFmtId="177" fontId="24" fillId="2" borderId="367" xfId="5" applyNumberFormat="1" applyFont="1" applyFill="1" applyBorder="1" applyProtection="1"/>
    <xf numFmtId="177" fontId="24" fillId="2" borderId="269" xfId="0" applyNumberFormat="1" applyFont="1" applyFill="1" applyBorder="1" applyAlignment="1" applyProtection="1">
      <protection locked="0"/>
    </xf>
    <xf numFmtId="184" fontId="15" fillId="0" borderId="94" xfId="0" applyNumberFormat="1" applyFont="1" applyFill="1" applyBorder="1" applyAlignment="1" applyProtection="1">
      <protection locked="0"/>
    </xf>
    <xf numFmtId="184" fontId="15" fillId="0" borderId="199" xfId="0" applyNumberFormat="1" applyFont="1" applyFill="1" applyBorder="1" applyAlignment="1" applyProtection="1">
      <protection locked="0"/>
    </xf>
    <xf numFmtId="184" fontId="24" fillId="2" borderId="257" xfId="0" applyNumberFormat="1" applyFont="1" applyFill="1" applyBorder="1" applyAlignment="1" applyProtection="1">
      <protection locked="0"/>
    </xf>
    <xf numFmtId="177" fontId="24" fillId="0" borderId="230" xfId="5" applyNumberFormat="1" applyFont="1" applyFill="1" applyBorder="1" applyProtection="1"/>
    <xf numFmtId="177" fontId="24" fillId="0" borderId="162" xfId="5" applyNumberFormat="1" applyFont="1" applyFill="1" applyBorder="1" applyProtection="1"/>
    <xf numFmtId="177" fontId="24" fillId="0" borderId="249" xfId="5" applyNumberFormat="1" applyFont="1" applyFill="1" applyBorder="1" applyProtection="1"/>
    <xf numFmtId="177" fontId="24" fillId="0" borderId="232" xfId="0" applyNumberFormat="1" applyFont="1" applyFill="1" applyBorder="1" applyAlignment="1" applyProtection="1">
      <protection locked="0"/>
    </xf>
    <xf numFmtId="177" fontId="24" fillId="2" borderId="139" xfId="5" applyNumberFormat="1" applyFont="1" applyFill="1" applyBorder="1" applyProtection="1"/>
    <xf numFmtId="177" fontId="24" fillId="2" borderId="162" xfId="5" applyNumberFormat="1" applyFont="1" applyFill="1" applyBorder="1" applyProtection="1"/>
    <xf numFmtId="177" fontId="24" fillId="2" borderId="368" xfId="0" applyNumberFormat="1" applyFont="1" applyFill="1" applyBorder="1" applyAlignment="1" applyProtection="1">
      <protection locked="0"/>
    </xf>
    <xf numFmtId="177" fontId="24" fillId="0" borderId="139" xfId="5" applyNumberFormat="1" applyFont="1" applyFill="1" applyBorder="1" applyProtection="1"/>
    <xf numFmtId="177" fontId="24" fillId="0" borderId="164" xfId="0" applyNumberFormat="1" applyFont="1" applyFill="1" applyBorder="1" applyAlignment="1" applyProtection="1">
      <protection locked="0"/>
    </xf>
    <xf numFmtId="177" fontId="24" fillId="0" borderId="368" xfId="0" applyNumberFormat="1" applyFont="1" applyFill="1" applyBorder="1" applyAlignment="1" applyProtection="1">
      <protection locked="0"/>
    </xf>
    <xf numFmtId="177" fontId="15" fillId="0" borderId="139" xfId="5" applyNumberFormat="1" applyFont="1" applyFill="1" applyBorder="1" applyProtection="1"/>
    <xf numFmtId="177" fontId="15" fillId="0" borderId="162" xfId="5" applyNumberFormat="1" applyFont="1" applyFill="1" applyBorder="1" applyProtection="1"/>
    <xf numFmtId="177" fontId="24" fillId="0" borderId="260" xfId="0" applyNumberFormat="1" applyFont="1" applyFill="1" applyBorder="1" applyAlignment="1" applyProtection="1">
      <protection locked="0"/>
    </xf>
    <xf numFmtId="177" fontId="24" fillId="0" borderId="261" xfId="5" applyNumberFormat="1" applyFont="1" applyFill="1" applyBorder="1" applyProtection="1"/>
    <xf numFmtId="180" fontId="9" fillId="0" borderId="0" xfId="0" applyNumberFormat="1" applyFont="1" applyFill="1"/>
    <xf numFmtId="187" fontId="9" fillId="0" borderId="0" xfId="0" applyNumberFormat="1" applyFont="1" applyFill="1"/>
    <xf numFmtId="0" fontId="9" fillId="0" borderId="0" xfId="0" applyFont="1" applyFill="1" applyBorder="1"/>
    <xf numFmtId="182" fontId="15" fillId="0" borderId="20" xfId="5" applyNumberFormat="1" applyFont="1" applyFill="1" applyBorder="1" applyAlignment="1" applyProtection="1">
      <alignment vertical="center"/>
    </xf>
    <xf numFmtId="182" fontId="13" fillId="0" borderId="0" xfId="5" applyNumberFormat="1" applyFont="1" applyFill="1" applyBorder="1" applyAlignment="1" applyProtection="1"/>
    <xf numFmtId="182" fontId="14" fillId="0" borderId="0" xfId="5" applyNumberFormat="1" applyFont="1" applyFill="1" applyBorder="1" applyAlignment="1"/>
    <xf numFmtId="182" fontId="15" fillId="0" borderId="40" xfId="5" applyNumberFormat="1" applyFont="1" applyFill="1" applyBorder="1" applyAlignment="1" applyProtection="1">
      <alignment vertical="center"/>
    </xf>
    <xf numFmtId="184" fontId="43" fillId="0" borderId="21" xfId="5" applyNumberFormat="1" applyFont="1" applyFill="1" applyBorder="1" applyProtection="1"/>
    <xf numFmtId="184" fontId="15" fillId="0" borderId="20" xfId="5" applyNumberFormat="1" applyFont="1" applyFill="1" applyBorder="1" applyProtection="1"/>
    <xf numFmtId="183" fontId="15" fillId="0" borderId="278" xfId="0" applyNumberFormat="1" applyFont="1" applyFill="1" applyBorder="1"/>
    <xf numFmtId="183" fontId="15" fillId="0" borderId="44" xfId="0" applyNumberFormat="1" applyFont="1" applyFill="1" applyBorder="1"/>
    <xf numFmtId="183" fontId="15" fillId="0" borderId="33" xfId="5" applyNumberFormat="1" applyFont="1" applyFill="1" applyBorder="1" applyProtection="1"/>
    <xf numFmtId="183" fontId="15" fillId="0" borderId="116" xfId="0" applyNumberFormat="1" applyFont="1" applyFill="1" applyBorder="1"/>
    <xf numFmtId="183" fontId="15" fillId="0" borderId="21" xfId="5" applyNumberFormat="1" applyFont="1" applyFill="1" applyBorder="1" applyProtection="1"/>
    <xf numFmtId="183" fontId="15" fillId="0" borderId="21" xfId="5" applyNumberFormat="1" applyFont="1" applyFill="1" applyBorder="1" applyAlignment="1" applyProtection="1"/>
    <xf numFmtId="180" fontId="15" fillId="0" borderId="65" xfId="0" applyNumberFormat="1" applyFont="1" applyFill="1" applyBorder="1"/>
    <xf numFmtId="180" fontId="15" fillId="0" borderId="116" xfId="0" applyNumberFormat="1" applyFont="1" applyFill="1" applyBorder="1"/>
    <xf numFmtId="184" fontId="15" fillId="0" borderId="50" xfId="5" applyNumberFormat="1" applyFont="1" applyFill="1" applyBorder="1" applyProtection="1"/>
    <xf numFmtId="184" fontId="15" fillId="0" borderId="279" xfId="5" applyNumberFormat="1" applyFont="1" applyFill="1" applyBorder="1" applyProtection="1"/>
    <xf numFmtId="183" fontId="15" fillId="0" borderId="248" xfId="5" applyNumberFormat="1" applyFont="1" applyFill="1" applyBorder="1" applyProtection="1"/>
    <xf numFmtId="180" fontId="15" fillId="0" borderId="280" xfId="0" applyNumberFormat="1" applyFont="1" applyFill="1" applyBorder="1"/>
    <xf numFmtId="184" fontId="15" fillId="0" borderId="73" xfId="0" applyNumberFormat="1" applyFont="1" applyFill="1" applyBorder="1" applyAlignment="1" applyProtection="1">
      <protection locked="0"/>
    </xf>
    <xf numFmtId="184" fontId="15" fillId="0" borderId="51" xfId="0" applyNumberFormat="1" applyFont="1" applyFill="1" applyBorder="1" applyAlignment="1" applyProtection="1">
      <protection locked="0"/>
    </xf>
    <xf numFmtId="180" fontId="24" fillId="0" borderId="159" xfId="0" applyNumberFormat="1" applyFont="1" applyFill="1" applyBorder="1" applyAlignment="1" applyProtection="1">
      <protection locked="0"/>
    </xf>
    <xf numFmtId="184" fontId="15" fillId="0" borderId="159" xfId="0" applyNumberFormat="1" applyFont="1" applyFill="1" applyBorder="1" applyAlignment="1" applyProtection="1">
      <protection locked="0"/>
    </xf>
    <xf numFmtId="184" fontId="15" fillId="0" borderId="289" xfId="0" applyNumberFormat="1" applyFont="1" applyFill="1" applyBorder="1" applyAlignment="1" applyProtection="1">
      <protection locked="0"/>
    </xf>
    <xf numFmtId="180" fontId="24" fillId="0" borderId="245" xfId="0" applyNumberFormat="1" applyFont="1" applyFill="1" applyBorder="1" applyAlignment="1" applyProtection="1">
      <protection locked="0"/>
    </xf>
    <xf numFmtId="0" fontId="9" fillId="0" borderId="9" xfId="6" applyNumberFormat="1" applyFont="1" applyFill="1" applyBorder="1" applyAlignment="1">
      <alignment horizontal="center" vertical="center"/>
    </xf>
    <xf numFmtId="0" fontId="26" fillId="0" borderId="120" xfId="0" applyFont="1" applyFill="1" applyBorder="1" applyAlignment="1">
      <alignment horizontal="center" vertical="center"/>
    </xf>
    <xf numFmtId="182" fontId="24" fillId="0" borderId="42" xfId="5" applyNumberFormat="1" applyFont="1" applyFill="1" applyBorder="1" applyProtection="1"/>
    <xf numFmtId="182" fontId="24" fillId="0" borderId="101" xfId="5" applyNumberFormat="1" applyFont="1" applyFill="1" applyBorder="1" applyProtection="1"/>
    <xf numFmtId="0" fontId="1" fillId="0" borderId="0" xfId="9"/>
    <xf numFmtId="0" fontId="44" fillId="0" borderId="0" xfId="9" applyFont="1" applyAlignment="1">
      <alignment vertical="center"/>
    </xf>
    <xf numFmtId="0" fontId="45" fillId="0" borderId="0" xfId="9" applyFont="1" applyAlignment="1"/>
    <xf numFmtId="180" fontId="15" fillId="0" borderId="7" xfId="0" applyNumberFormat="1" applyFont="1" applyBorder="1" applyAlignment="1">
      <alignment horizontal="right" vertical="center"/>
    </xf>
    <xf numFmtId="0" fontId="28" fillId="0" borderId="253" xfId="0" applyFont="1" applyFill="1" applyBorder="1" applyAlignment="1">
      <alignment horizontal="center" vertical="center"/>
    </xf>
    <xf numFmtId="184" fontId="15" fillId="0" borderId="51" xfId="5" applyNumberFormat="1" applyFont="1" applyFill="1" applyBorder="1" applyProtection="1"/>
    <xf numFmtId="184" fontId="43" fillId="0" borderId="51" xfId="5" applyNumberFormat="1" applyFont="1" applyFill="1" applyBorder="1" applyProtection="1"/>
    <xf numFmtId="184" fontId="15" fillId="0" borderId="95" xfId="5" applyNumberFormat="1" applyFont="1" applyFill="1" applyBorder="1" applyProtection="1"/>
    <xf numFmtId="184" fontId="15" fillId="0" borderId="99" xfId="5" applyNumberFormat="1" applyFont="1" applyFill="1" applyBorder="1" applyProtection="1"/>
    <xf numFmtId="0" fontId="44" fillId="0" borderId="0" xfId="9" applyFont="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179" fontId="9" fillId="0" borderId="107" xfId="0" applyNumberFormat="1" applyFont="1" applyFill="1" applyBorder="1" applyAlignment="1" applyProtection="1">
      <alignment horizontal="center" vertical="center" wrapText="1"/>
      <protection locked="0"/>
    </xf>
    <xf numFmtId="0" fontId="9" fillId="0" borderId="235" xfId="6" applyNumberFormat="1" applyFont="1" applyFill="1" applyBorder="1" applyAlignment="1">
      <alignment horizontal="center" vertical="center"/>
    </xf>
    <xf numFmtId="0" fontId="9" fillId="0" borderId="9"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0" borderId="290" xfId="0" applyFont="1" applyFill="1" applyBorder="1" applyAlignment="1">
      <alignment horizontal="center" vertical="center" textRotation="255"/>
    </xf>
    <xf numFmtId="0" fontId="9" fillId="0" borderId="291" xfId="0" applyFont="1" applyFill="1" applyBorder="1" applyAlignment="1">
      <alignment horizontal="center" vertical="center" textRotation="255"/>
    </xf>
    <xf numFmtId="0" fontId="9" fillId="0" borderId="286" xfId="0" applyFont="1" applyFill="1" applyBorder="1" applyAlignment="1">
      <alignment horizontal="center" vertical="center" textRotation="255"/>
    </xf>
    <xf numFmtId="49" fontId="9" fillId="0" borderId="290" xfId="0" applyNumberFormat="1" applyFont="1" applyFill="1" applyBorder="1" applyAlignment="1">
      <alignment horizontal="center" vertical="center" textRotation="255"/>
    </xf>
    <xf numFmtId="49" fontId="9" fillId="0" borderId="286" xfId="0" applyNumberFormat="1" applyFont="1" applyFill="1" applyBorder="1" applyAlignment="1">
      <alignment horizontal="center" vertical="center" textRotation="255"/>
    </xf>
    <xf numFmtId="49" fontId="9" fillId="0" borderId="291" xfId="0" applyNumberFormat="1" applyFont="1" applyFill="1" applyBorder="1" applyAlignment="1">
      <alignment horizontal="center" vertical="center" textRotation="255"/>
    </xf>
    <xf numFmtId="179" fontId="9" fillId="0" borderId="290" xfId="0" applyNumberFormat="1" applyFont="1" applyFill="1" applyBorder="1" applyAlignment="1" applyProtection="1">
      <alignment horizontal="center" vertical="center" textRotation="255"/>
      <protection locked="0"/>
    </xf>
    <xf numFmtId="179" fontId="9" fillId="0" borderId="286" xfId="0" applyNumberFormat="1" applyFont="1" applyFill="1" applyBorder="1" applyAlignment="1" applyProtection="1">
      <alignment horizontal="center" vertical="center" textRotation="255"/>
      <protection locked="0"/>
    </xf>
    <xf numFmtId="179" fontId="9" fillId="0" borderId="293" xfId="0" applyNumberFormat="1" applyFont="1" applyFill="1" applyBorder="1" applyAlignment="1" applyProtection="1">
      <alignment horizontal="center" vertical="center" textRotation="255"/>
      <protection locked="0"/>
    </xf>
    <xf numFmtId="0" fontId="9" fillId="0" borderId="292" xfId="0" applyFont="1" applyFill="1" applyBorder="1" applyAlignment="1">
      <alignment horizontal="center" vertical="center" textRotation="255"/>
    </xf>
    <xf numFmtId="0" fontId="9" fillId="0" borderId="293" xfId="0" applyFont="1" applyFill="1" applyBorder="1" applyAlignment="1">
      <alignment horizontal="center" vertical="center" textRotation="255"/>
    </xf>
    <xf numFmtId="0" fontId="11" fillId="0" borderId="267" xfId="5" applyFont="1" applyFill="1" applyBorder="1" applyAlignment="1" applyProtection="1">
      <alignment horizontal="center" vertical="center" wrapText="1"/>
    </xf>
    <xf numFmtId="0" fontId="11" fillId="0" borderId="150" xfId="5" applyFont="1" applyFill="1" applyBorder="1" applyAlignment="1" applyProtection="1">
      <alignment horizontal="center" vertical="center" wrapText="1"/>
    </xf>
    <xf numFmtId="0" fontId="11" fillId="0" borderId="168" xfId="5" applyFont="1" applyFill="1" applyBorder="1" applyAlignment="1" applyProtection="1">
      <alignment horizontal="center" vertical="center" wrapText="1"/>
    </xf>
    <xf numFmtId="0" fontId="2" fillId="0" borderId="0" xfId="5" applyFont="1" applyFill="1" applyAlignment="1">
      <alignment horizontal="center" wrapText="1"/>
    </xf>
    <xf numFmtId="0" fontId="11" fillId="0" borderId="295" xfId="5" applyFont="1" applyFill="1" applyBorder="1" applyAlignment="1" applyProtection="1">
      <alignment horizontal="center" vertical="center" wrapText="1"/>
    </xf>
    <xf numFmtId="0" fontId="11" fillId="0" borderId="296" xfId="5" applyFont="1" applyFill="1" applyBorder="1" applyAlignment="1" applyProtection="1">
      <alignment horizontal="center" vertical="center" wrapText="1"/>
    </xf>
    <xf numFmtId="0" fontId="11" fillId="0" borderId="297"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11" fillId="0" borderId="16" xfId="5" applyFont="1" applyFill="1" applyBorder="1" applyAlignment="1" applyProtection="1">
      <alignment horizontal="center" vertical="center" wrapText="1"/>
    </xf>
    <xf numFmtId="0" fontId="11" fillId="0" borderId="53" xfId="5" applyFont="1" applyFill="1" applyBorder="1" applyAlignment="1" applyProtection="1">
      <alignment horizontal="center" vertical="center" wrapText="1"/>
    </xf>
    <xf numFmtId="0" fontId="11" fillId="0" borderId="149" xfId="5" applyFont="1" applyFill="1" applyBorder="1" applyAlignment="1" applyProtection="1">
      <alignment horizontal="center" vertical="center" wrapText="1"/>
    </xf>
    <xf numFmtId="0" fontId="11" fillId="0" borderId="150" xfId="5" applyFont="1" applyFill="1" applyBorder="1" applyAlignment="1" applyProtection="1">
      <alignment horizontal="center" vertical="center"/>
    </xf>
    <xf numFmtId="0" fontId="9" fillId="0" borderId="298" xfId="0" applyFont="1" applyFill="1" applyBorder="1" applyAlignment="1">
      <alignment horizontal="center" vertical="center"/>
    </xf>
    <xf numFmtId="0" fontId="9" fillId="0" borderId="153" xfId="0" applyFont="1" applyFill="1" applyBorder="1" applyAlignment="1">
      <alignment horizontal="center" vertical="center"/>
    </xf>
    <xf numFmtId="0" fontId="9" fillId="0" borderId="152" xfId="0" applyFont="1" applyFill="1" applyBorder="1" applyAlignment="1">
      <alignment horizontal="center" vertical="center"/>
    </xf>
    <xf numFmtId="0" fontId="11" fillId="0" borderId="299" xfId="5" applyFont="1" applyFill="1" applyBorder="1" applyAlignment="1" applyProtection="1">
      <alignment horizontal="center" vertical="center"/>
    </xf>
    <xf numFmtId="0" fontId="11" fillId="0" borderId="300" xfId="5" applyFont="1" applyFill="1" applyBorder="1" applyAlignment="1" applyProtection="1">
      <alignment horizontal="center" vertical="center"/>
    </xf>
    <xf numFmtId="0" fontId="9" fillId="0" borderId="301" xfId="0" applyFont="1" applyFill="1" applyBorder="1" applyAlignment="1">
      <alignment horizontal="center" vertical="center"/>
    </xf>
    <xf numFmtId="0" fontId="9" fillId="0" borderId="209" xfId="5" applyFont="1" applyFill="1" applyBorder="1" applyAlignment="1" applyProtection="1">
      <alignment horizontal="center" vertical="center" wrapText="1"/>
    </xf>
    <xf numFmtId="0" fontId="9" fillId="0" borderId="16" xfId="5" applyFont="1" applyFill="1" applyBorder="1" applyAlignment="1" applyProtection="1">
      <alignment horizontal="center" vertical="center" wrapText="1"/>
    </xf>
    <xf numFmtId="0" fontId="9" fillId="0" borderId="53" xfId="5" applyFont="1" applyFill="1" applyBorder="1" applyAlignment="1" applyProtection="1">
      <alignment horizontal="center" vertical="center" wrapText="1"/>
    </xf>
    <xf numFmtId="0" fontId="9" fillId="0" borderId="306" xfId="0" applyFont="1" applyFill="1" applyBorder="1" applyAlignment="1">
      <alignment horizontal="center" vertical="center"/>
    </xf>
    <xf numFmtId="0" fontId="9" fillId="0" borderId="302" xfId="0" applyFont="1" applyFill="1" applyBorder="1" applyAlignment="1">
      <alignment horizontal="center" vertical="center"/>
    </xf>
    <xf numFmtId="0" fontId="9" fillId="0" borderId="30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308" xfId="0" applyFont="1" applyFill="1" applyBorder="1" applyAlignment="1">
      <alignment horizontal="center" vertical="center"/>
    </xf>
    <xf numFmtId="0" fontId="9" fillId="0" borderId="27" xfId="0" applyFont="1" applyFill="1" applyBorder="1" applyAlignment="1">
      <alignment horizontal="center" vertical="center"/>
    </xf>
    <xf numFmtId="0" fontId="11" fillId="0" borderId="306" xfId="5" applyFont="1" applyFill="1" applyBorder="1" applyAlignment="1" applyProtection="1">
      <alignment horizontal="center" vertical="center"/>
    </xf>
    <xf numFmtId="0" fontId="9" fillId="0" borderId="58" xfId="0" applyFont="1" applyFill="1" applyBorder="1" applyAlignment="1">
      <alignment horizontal="center" vertical="center"/>
    </xf>
    <xf numFmtId="0" fontId="9" fillId="0" borderId="310" xfId="0" applyFont="1" applyFill="1" applyBorder="1" applyAlignment="1">
      <alignment horizontal="center" vertical="center"/>
    </xf>
    <xf numFmtId="0" fontId="9" fillId="0" borderId="311" xfId="0" applyFont="1" applyFill="1" applyBorder="1" applyAlignment="1">
      <alignment horizontal="center" vertical="center"/>
    </xf>
    <xf numFmtId="0" fontId="9" fillId="0" borderId="211" xfId="0" applyFont="1" applyFill="1" applyBorder="1" applyAlignment="1">
      <alignment horizontal="center" vertical="center"/>
    </xf>
    <xf numFmtId="0" fontId="9" fillId="0" borderId="97" xfId="6" applyNumberFormat="1" applyFont="1" applyFill="1" applyBorder="1" applyAlignment="1">
      <alignment horizontal="center" vertical="center"/>
    </xf>
    <xf numFmtId="0" fontId="9" fillId="0" borderId="134" xfId="6" applyNumberFormat="1" applyFont="1" applyFill="1" applyBorder="1" applyAlignment="1">
      <alignment horizontal="center" vertical="center"/>
    </xf>
    <xf numFmtId="0" fontId="9" fillId="0" borderId="313"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99" xfId="6" applyNumberFormat="1" applyFont="1" applyFill="1" applyBorder="1" applyAlignment="1">
      <alignment horizontal="center" vertical="center"/>
    </xf>
    <xf numFmtId="0" fontId="9" fillId="0" borderId="138" xfId="6" applyNumberFormat="1" applyFont="1" applyFill="1" applyBorder="1" applyAlignment="1">
      <alignment horizontal="center" vertical="center"/>
    </xf>
    <xf numFmtId="179" fontId="17" fillId="0" borderId="0" xfId="0" applyNumberFormat="1" applyFont="1" applyFill="1" applyAlignment="1" applyProtection="1">
      <alignment horizontal="left" vertical="center"/>
      <protection locked="0"/>
    </xf>
    <xf numFmtId="0" fontId="9" fillId="0" borderId="21" xfId="0" applyFont="1" applyFill="1" applyBorder="1" applyAlignment="1">
      <alignment horizontal="center" vertical="center"/>
    </xf>
    <xf numFmtId="0" fontId="9" fillId="0" borderId="124" xfId="0" applyFont="1" applyFill="1" applyBorder="1" applyAlignment="1">
      <alignment horizontal="center" vertical="center" textRotation="255"/>
    </xf>
    <xf numFmtId="0" fontId="9" fillId="0" borderId="104" xfId="5" applyFont="1" applyFill="1" applyBorder="1" applyAlignment="1" applyProtection="1">
      <alignment horizontal="center" vertical="center" wrapText="1"/>
    </xf>
    <xf numFmtId="0" fontId="9" fillId="0" borderId="113" xfId="5" applyFont="1" applyFill="1" applyBorder="1" applyAlignment="1" applyProtection="1">
      <alignment horizontal="center" vertical="center"/>
    </xf>
    <xf numFmtId="0" fontId="9" fillId="0" borderId="303" xfId="0" applyFont="1" applyFill="1" applyBorder="1" applyAlignment="1">
      <alignment horizontal="center" vertical="center"/>
    </xf>
    <xf numFmtId="0" fontId="9" fillId="0" borderId="19" xfId="0" applyFont="1" applyFill="1" applyBorder="1" applyAlignment="1">
      <alignment horizontal="center" vertical="center"/>
    </xf>
    <xf numFmtId="49" fontId="9" fillId="0" borderId="209" xfId="5" applyNumberFormat="1" applyFont="1" applyFill="1" applyBorder="1" applyAlignment="1" applyProtection="1">
      <alignment horizontal="center" vertical="center" wrapText="1"/>
    </xf>
    <xf numFmtId="49" fontId="9" fillId="0" borderId="16" xfId="5" applyNumberFormat="1" applyFont="1" applyFill="1" applyBorder="1" applyAlignment="1" applyProtection="1">
      <alignment horizontal="center" vertical="center" wrapText="1"/>
    </xf>
    <xf numFmtId="49" fontId="9" fillId="0" borderId="53" xfId="5" applyNumberFormat="1" applyFont="1" applyFill="1" applyBorder="1" applyAlignment="1" applyProtection="1">
      <alignment horizontal="center" vertical="center" wrapText="1"/>
    </xf>
    <xf numFmtId="0" fontId="9" fillId="0" borderId="30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05" xfId="0" applyFont="1" applyFill="1" applyBorder="1" applyAlignment="1">
      <alignment horizontal="center" vertical="center"/>
    </xf>
    <xf numFmtId="0" fontId="9" fillId="0" borderId="156"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09" xfId="5" applyFont="1" applyFill="1" applyBorder="1" applyAlignment="1" applyProtection="1">
      <alignment horizontal="center" vertical="center" wrapText="1"/>
    </xf>
    <xf numFmtId="0" fontId="9" fillId="0" borderId="55" xfId="5" applyFont="1" applyFill="1" applyBorder="1" applyAlignment="1" applyProtection="1">
      <alignment horizontal="center" vertical="center"/>
    </xf>
    <xf numFmtId="0" fontId="9" fillId="0" borderId="35" xfId="5" applyFont="1" applyFill="1" applyBorder="1" applyAlignment="1" applyProtection="1">
      <alignment horizontal="center" vertical="center" wrapText="1"/>
    </xf>
    <xf numFmtId="0" fontId="9" fillId="0" borderId="60" xfId="5" applyFont="1" applyFill="1" applyBorder="1" applyAlignment="1" applyProtection="1">
      <alignment horizontal="center" vertical="center"/>
    </xf>
    <xf numFmtId="0" fontId="9" fillId="0" borderId="312" xfId="5" applyFont="1" applyFill="1" applyBorder="1" applyAlignment="1" applyProtection="1">
      <alignment horizontal="center" vertical="center"/>
    </xf>
    <xf numFmtId="0" fontId="9" fillId="0" borderId="70" xfId="5" applyFont="1" applyFill="1" applyBorder="1" applyAlignment="1" applyProtection="1">
      <alignment horizontal="center" vertical="center"/>
    </xf>
    <xf numFmtId="0" fontId="9" fillId="0" borderId="71" xfId="5" applyFont="1" applyFill="1" applyBorder="1" applyAlignment="1" applyProtection="1">
      <alignment horizontal="center" vertical="center"/>
    </xf>
    <xf numFmtId="0" fontId="9" fillId="0" borderId="314" xfId="6" applyNumberFormat="1" applyFont="1" applyFill="1" applyBorder="1" applyAlignment="1">
      <alignment horizontal="center" vertical="center"/>
    </xf>
    <xf numFmtId="0" fontId="9" fillId="0" borderId="294" xfId="5" applyFont="1" applyFill="1" applyBorder="1" applyAlignment="1" applyProtection="1">
      <alignment horizontal="center" vertical="center" wrapText="1"/>
    </xf>
    <xf numFmtId="0" fontId="9" fillId="0" borderId="150" xfId="5" applyFont="1" applyFill="1" applyBorder="1" applyAlignment="1" applyProtection="1">
      <alignment horizontal="center" vertical="center" wrapText="1"/>
    </xf>
    <xf numFmtId="0" fontId="9" fillId="0" borderId="168" xfId="5" applyFont="1" applyFill="1" applyBorder="1" applyAlignment="1" applyProtection="1">
      <alignment horizontal="center" vertical="center" wrapText="1"/>
    </xf>
    <xf numFmtId="179" fontId="10" fillId="0" borderId="107" xfId="0" applyNumberFormat="1" applyFont="1" applyFill="1" applyBorder="1" applyAlignment="1" applyProtection="1">
      <alignment horizontal="center" vertical="center" wrapText="1"/>
      <protection locked="0"/>
    </xf>
    <xf numFmtId="0" fontId="9" fillId="0" borderId="20" xfId="0" applyFont="1" applyFill="1" applyBorder="1" applyAlignment="1">
      <alignment horizontal="center" vertical="center"/>
    </xf>
    <xf numFmtId="179" fontId="9" fillId="0" borderId="315" xfId="0" applyNumberFormat="1" applyFont="1" applyFill="1" applyBorder="1" applyAlignment="1" applyProtection="1">
      <alignment horizontal="center" vertical="center" wrapText="1"/>
      <protection locked="0"/>
    </xf>
    <xf numFmtId="179" fontId="9" fillId="0" borderId="316" xfId="0" applyNumberFormat="1" applyFont="1" applyFill="1" applyBorder="1" applyAlignment="1" applyProtection="1">
      <alignment horizontal="center" vertical="center" wrapText="1"/>
      <protection locked="0"/>
    </xf>
    <xf numFmtId="0" fontId="9" fillId="0" borderId="18" xfId="6" applyFont="1" applyFill="1" applyBorder="1" applyAlignment="1">
      <alignment horizontal="center" vertical="center"/>
    </xf>
    <xf numFmtId="179" fontId="9" fillId="0" borderId="159" xfId="0" applyNumberFormat="1" applyFont="1" applyFill="1" applyBorder="1" applyAlignment="1" applyProtection="1">
      <alignment horizontal="center" vertical="center" wrapText="1"/>
      <protection locked="0"/>
    </xf>
    <xf numFmtId="179" fontId="9" fillId="0" borderId="317" xfId="0" applyNumberFormat="1" applyFont="1" applyFill="1" applyBorder="1" applyAlignment="1" applyProtection="1">
      <alignment horizontal="center" vertical="center" wrapText="1"/>
      <protection locked="0"/>
    </xf>
    <xf numFmtId="0" fontId="9" fillId="0" borderId="18" xfId="6" applyNumberFormat="1" applyFont="1" applyFill="1" applyBorder="1" applyAlignment="1">
      <alignment horizontal="center" vertical="center"/>
    </xf>
    <xf numFmtId="0" fontId="9" fillId="0" borderId="235" xfId="6" applyFont="1" applyFill="1" applyBorder="1" applyAlignment="1">
      <alignment horizontal="center" vertical="center"/>
    </xf>
    <xf numFmtId="0" fontId="9" fillId="0" borderId="9" xfId="0" applyFont="1" applyFill="1" applyBorder="1" applyAlignment="1">
      <alignment horizontal="center" vertical="center"/>
    </xf>
    <xf numFmtId="179" fontId="9" fillId="0" borderId="23" xfId="0" applyNumberFormat="1" applyFont="1" applyFill="1" applyBorder="1" applyAlignment="1" applyProtection="1">
      <alignment vertical="center" shrinkToFit="1"/>
      <protection locked="0"/>
    </xf>
    <xf numFmtId="179" fontId="9" fillId="0" borderId="123" xfId="0" applyNumberFormat="1" applyFont="1" applyFill="1" applyBorder="1" applyAlignment="1" applyProtection="1">
      <alignment horizontal="center" vertical="center" wrapText="1"/>
      <protection locked="0"/>
    </xf>
    <xf numFmtId="179" fontId="9" fillId="0" borderId="318" xfId="0" applyNumberFormat="1" applyFont="1" applyFill="1" applyBorder="1" applyAlignment="1" applyProtection="1">
      <alignment horizontal="center" vertical="center" wrapText="1"/>
      <protection locked="0"/>
    </xf>
    <xf numFmtId="179" fontId="15" fillId="0" borderId="18" xfId="0" applyNumberFormat="1" applyFont="1" applyBorder="1" applyAlignment="1">
      <alignment horizontal="center" vertical="center"/>
    </xf>
    <xf numFmtId="179" fontId="15" fillId="0" borderId="321" xfId="0" applyNumberFormat="1" applyFont="1" applyBorder="1" applyAlignment="1">
      <alignment horizontal="center" vertical="center"/>
    </xf>
    <xf numFmtId="179" fontId="15" fillId="0" borderId="3" xfId="0" applyNumberFormat="1" applyFont="1" applyBorder="1" applyAlignment="1">
      <alignment horizontal="center" vertical="center"/>
    </xf>
    <xf numFmtId="179" fontId="15" fillId="0" borderId="167" xfId="0" applyNumberFormat="1" applyFont="1" applyBorder="1" applyAlignment="1">
      <alignment horizontal="center" vertical="center" wrapText="1"/>
    </xf>
    <xf numFmtId="179" fontId="15" fillId="0" borderId="78" xfId="0" applyNumberFormat="1" applyFont="1" applyBorder="1" applyAlignment="1">
      <alignment horizontal="center" vertical="center"/>
    </xf>
    <xf numFmtId="183" fontId="15" fillId="0" borderId="23" xfId="0" applyNumberFormat="1" applyFont="1" applyBorder="1" applyAlignment="1">
      <alignment horizontal="left" vertical="center"/>
    </xf>
    <xf numFmtId="179" fontId="21" fillId="0" borderId="0" xfId="0" applyNumberFormat="1" applyFont="1" applyAlignment="1">
      <alignment horizontal="left" vertical="center"/>
    </xf>
    <xf numFmtId="183" fontId="15" fillId="0" borderId="78" xfId="0" applyNumberFormat="1" applyFont="1" applyBorder="1" applyAlignment="1">
      <alignment vertical="center"/>
    </xf>
    <xf numFmtId="179" fontId="32" fillId="0" borderId="0" xfId="0" applyNumberFormat="1" applyFont="1" applyAlignment="1">
      <alignment horizontal="left" vertical="center"/>
    </xf>
    <xf numFmtId="179" fontId="15" fillId="0" borderId="167" xfId="0" applyNumberFormat="1" applyFont="1" applyBorder="1" applyAlignment="1">
      <alignment horizontal="center" vertical="center"/>
    </xf>
    <xf numFmtId="179" fontId="15" fillId="0" borderId="278" xfId="0" applyNumberFormat="1" applyFont="1" applyBorder="1" applyAlignment="1">
      <alignment horizontal="center" vertical="center"/>
    </xf>
    <xf numFmtId="179" fontId="15" fillId="0" borderId="332" xfId="0" applyNumberFormat="1" applyFont="1" applyBorder="1" applyAlignment="1">
      <alignment horizontal="center" vertical="center"/>
    </xf>
    <xf numFmtId="179" fontId="15" fillId="0" borderId="183" xfId="0" applyNumberFormat="1" applyFont="1" applyBorder="1" applyAlignment="1">
      <alignment horizontal="center" vertical="center"/>
    </xf>
    <xf numFmtId="179" fontId="17" fillId="0" borderId="0" xfId="0" applyNumberFormat="1" applyFont="1" applyBorder="1" applyAlignment="1">
      <alignment horizontal="left" vertical="center"/>
    </xf>
    <xf numFmtId="183" fontId="15" fillId="0" borderId="322" xfId="0" applyNumberFormat="1" applyFont="1" applyBorder="1" applyAlignment="1">
      <alignment vertical="center"/>
    </xf>
    <xf numFmtId="179" fontId="15" fillId="0" borderId="323" xfId="0" applyNumberFormat="1" applyFont="1" applyBorder="1" applyAlignment="1">
      <alignment horizontal="center" vertical="center"/>
    </xf>
    <xf numFmtId="179" fontId="15" fillId="0" borderId="324" xfId="0" applyNumberFormat="1" applyFont="1" applyBorder="1" applyAlignment="1">
      <alignment vertical="center"/>
    </xf>
    <xf numFmtId="179" fontId="15" fillId="0" borderId="325" xfId="0" applyNumberFormat="1" applyFont="1" applyBorder="1" applyAlignment="1">
      <alignment vertical="center"/>
    </xf>
    <xf numFmtId="179" fontId="15" fillId="0" borderId="326" xfId="0" applyNumberFormat="1" applyFont="1" applyBorder="1" applyAlignment="1">
      <alignment vertical="center"/>
    </xf>
    <xf numFmtId="179" fontId="15" fillId="0" borderId="327" xfId="0" applyNumberFormat="1" applyFont="1" applyBorder="1" applyAlignment="1">
      <alignment vertical="center"/>
    </xf>
    <xf numFmtId="179" fontId="15" fillId="0" borderId="328" xfId="0" applyNumberFormat="1" applyFont="1" applyBorder="1" applyAlignment="1">
      <alignment vertical="center"/>
    </xf>
    <xf numFmtId="183" fontId="15" fillId="0" borderId="329" xfId="0" applyNumberFormat="1" applyFont="1" applyBorder="1" applyAlignment="1">
      <alignment vertical="center"/>
    </xf>
    <xf numFmtId="183" fontId="15" fillId="0" borderId="330" xfId="0" applyNumberFormat="1" applyFont="1" applyBorder="1" applyAlignment="1">
      <alignment vertical="center"/>
    </xf>
    <xf numFmtId="179" fontId="15" fillId="0" borderId="13" xfId="0" applyNumberFormat="1" applyFont="1" applyBorder="1" applyAlignment="1">
      <alignment vertical="center"/>
    </xf>
    <xf numFmtId="179" fontId="15" fillId="0" borderId="82" xfId="0" applyNumberFormat="1" applyFont="1" applyBorder="1" applyAlignment="1">
      <alignment vertical="center"/>
    </xf>
    <xf numFmtId="179" fontId="15" fillId="0" borderId="331" xfId="0" applyNumberFormat="1" applyFont="1" applyBorder="1" applyAlignment="1">
      <alignment vertical="center"/>
    </xf>
    <xf numFmtId="179" fontId="15" fillId="0" borderId="79" xfId="0" applyNumberFormat="1" applyFont="1" applyBorder="1" applyAlignment="1">
      <alignment horizontal="center" vertical="center"/>
    </xf>
    <xf numFmtId="179" fontId="15" fillId="0" borderId="11" xfId="0" applyNumberFormat="1" applyFont="1" applyBorder="1" applyAlignment="1">
      <alignment horizontal="center" vertical="center"/>
    </xf>
    <xf numFmtId="179" fontId="16" fillId="0" borderId="0" xfId="0" applyNumberFormat="1" applyFont="1" applyAlignment="1">
      <alignment horizontal="left" wrapText="1"/>
    </xf>
    <xf numFmtId="179" fontId="15" fillId="0" borderId="208" xfId="0" applyNumberFormat="1" applyFont="1" applyBorder="1" applyAlignment="1">
      <alignment horizontal="center" vertical="center"/>
    </xf>
    <xf numFmtId="179" fontId="15" fillId="0" borderId="187" xfId="0" applyNumberFormat="1" applyFont="1" applyBorder="1" applyAlignment="1">
      <alignment horizontal="center" vertical="center"/>
    </xf>
    <xf numFmtId="179" fontId="15" fillId="0" borderId="333" xfId="0" applyNumberFormat="1" applyFont="1" applyBorder="1" applyAlignment="1">
      <alignment horizontal="center" vertical="center"/>
    </xf>
    <xf numFmtId="179" fontId="15" fillId="0" borderId="14"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15" fillId="0" borderId="7" xfId="0" applyNumberFormat="1" applyFont="1" applyBorder="1" applyAlignment="1">
      <alignment horizontal="center" vertical="center"/>
    </xf>
    <xf numFmtId="179" fontId="15" fillId="0" borderId="13" xfId="0" applyNumberFormat="1" applyFont="1" applyBorder="1" applyAlignment="1">
      <alignment horizontal="center" vertical="center"/>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79" fontId="9" fillId="0" borderId="0" xfId="0" applyNumberFormat="1" applyFont="1" applyFill="1" applyAlignment="1" applyProtection="1">
      <alignment horizontal="left" wrapText="1"/>
      <protection locked="0"/>
    </xf>
    <xf numFmtId="0" fontId="9" fillId="0" borderId="11" xfId="5" applyFont="1" applyFill="1" applyBorder="1" applyAlignment="1">
      <alignment horizontal="center"/>
    </xf>
    <xf numFmtId="0" fontId="11" fillId="0" borderId="321" xfId="5" applyFont="1" applyFill="1" applyBorder="1" applyAlignment="1" applyProtection="1">
      <alignment horizontal="center" vertical="center"/>
    </xf>
    <xf numFmtId="0" fontId="11" fillId="0" borderId="167" xfId="5" applyFont="1" applyFill="1" applyBorder="1" applyAlignment="1" applyProtection="1">
      <alignment horizontal="center" vertical="center"/>
    </xf>
    <xf numFmtId="0" fontId="9" fillId="0" borderId="186"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334"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49" fontId="9" fillId="0" borderId="1" xfId="0" applyNumberFormat="1" applyFont="1" applyFill="1" applyBorder="1" applyAlignment="1">
      <alignment horizontal="center" vertical="center" textRotation="255"/>
    </xf>
    <xf numFmtId="49" fontId="9" fillId="0" borderId="8" xfId="0" applyNumberFormat="1" applyFont="1" applyFill="1" applyBorder="1" applyAlignment="1">
      <alignment horizontal="center" vertical="center" textRotation="255"/>
    </xf>
    <xf numFmtId="49" fontId="9" fillId="0" borderId="334" xfId="0" applyNumberFormat="1" applyFont="1" applyFill="1" applyBorder="1" applyAlignment="1">
      <alignment horizontal="center" vertical="center" textRotation="255"/>
    </xf>
    <xf numFmtId="179" fontId="9" fillId="0" borderId="1" xfId="0" applyNumberFormat="1" applyFont="1" applyFill="1" applyBorder="1" applyAlignment="1" applyProtection="1">
      <alignment horizontal="center" vertical="center" textRotation="255"/>
      <protection locked="0"/>
    </xf>
    <xf numFmtId="179" fontId="9" fillId="0" borderId="8" xfId="0" applyNumberFormat="1" applyFont="1" applyFill="1" applyBorder="1" applyAlignment="1" applyProtection="1">
      <alignment horizontal="center" vertical="center" textRotation="255"/>
      <protection locked="0"/>
    </xf>
    <xf numFmtId="179" fontId="9" fillId="0" borderId="334" xfId="0" applyNumberFormat="1" applyFont="1" applyFill="1" applyBorder="1" applyAlignment="1" applyProtection="1">
      <alignment horizontal="center" vertical="center" textRotation="255"/>
      <protection locked="0"/>
    </xf>
    <xf numFmtId="0" fontId="18" fillId="0" borderId="0" xfId="5" applyFont="1" applyFill="1" applyAlignment="1" applyProtection="1">
      <alignment horizontal="left" vertical="center"/>
    </xf>
    <xf numFmtId="0" fontId="11" fillId="0" borderId="21" xfId="5" applyFont="1" applyFill="1" applyBorder="1" applyAlignment="1" applyProtection="1">
      <alignment horizontal="center" vertical="center"/>
    </xf>
    <xf numFmtId="0" fontId="11" fillId="0" borderId="24" xfId="5" applyFont="1" applyFill="1" applyBorder="1" applyAlignment="1" applyProtection="1">
      <alignment horizontal="center" vertical="center"/>
    </xf>
    <xf numFmtId="0" fontId="11" fillId="0" borderId="27" xfId="5" applyFont="1" applyFill="1" applyBorder="1" applyAlignment="1" applyProtection="1">
      <alignment horizontal="center" vertical="center"/>
    </xf>
    <xf numFmtId="0" fontId="11" fillId="0" borderId="46" xfId="5" applyFont="1" applyFill="1" applyBorder="1" applyAlignment="1" applyProtection="1">
      <alignment horizontal="center" vertical="center"/>
    </xf>
    <xf numFmtId="0" fontId="11" fillId="0" borderId="70" xfId="5" applyFont="1" applyFill="1" applyBorder="1" applyAlignment="1" applyProtection="1">
      <alignment horizontal="center" vertical="center"/>
    </xf>
    <xf numFmtId="0" fontId="11" fillId="0" borderId="136" xfId="5" applyFont="1" applyFill="1" applyBorder="1" applyAlignment="1" applyProtection="1">
      <alignment horizontal="center" vertical="center"/>
    </xf>
    <xf numFmtId="179" fontId="10" fillId="0" borderId="292" xfId="0" applyNumberFormat="1" applyFont="1" applyFill="1" applyBorder="1" applyAlignment="1" applyProtection="1">
      <alignment horizontal="center" vertical="center"/>
      <protection locked="0"/>
    </xf>
    <xf numFmtId="179" fontId="10" fillId="0" borderId="337" xfId="0" applyNumberFormat="1" applyFont="1" applyFill="1" applyBorder="1" applyAlignment="1" applyProtection="1">
      <alignment horizontal="center" vertical="center"/>
      <protection locked="0"/>
    </xf>
    <xf numFmtId="179" fontId="10" fillId="0" borderId="286" xfId="0" applyNumberFormat="1" applyFont="1" applyFill="1" applyBorder="1" applyAlignment="1" applyProtection="1">
      <alignment horizontal="center" vertical="center"/>
      <protection locked="0"/>
    </xf>
    <xf numFmtId="179" fontId="10" fillId="0" borderId="310" xfId="0" applyNumberFormat="1" applyFont="1" applyFill="1" applyBorder="1" applyAlignment="1" applyProtection="1">
      <alignment horizontal="center" vertical="center"/>
      <protection locked="0"/>
    </xf>
    <xf numFmtId="179" fontId="10" fillId="0" borderId="291" xfId="0" applyNumberFormat="1" applyFont="1" applyFill="1" applyBorder="1" applyAlignment="1" applyProtection="1">
      <alignment horizontal="center" vertical="center"/>
      <protection locked="0"/>
    </xf>
    <xf numFmtId="179" fontId="10" fillId="0" borderId="211" xfId="0" applyNumberFormat="1" applyFont="1" applyFill="1" applyBorder="1" applyAlignment="1" applyProtection="1">
      <alignment horizontal="center" vertical="center"/>
      <protection locked="0"/>
    </xf>
    <xf numFmtId="0" fontId="26" fillId="0" borderId="26" xfId="5" applyFont="1" applyFill="1" applyBorder="1" applyAlignment="1" applyProtection="1">
      <alignment horizontal="center" vertical="center" wrapText="1"/>
    </xf>
    <xf numFmtId="0" fontId="26" fillId="0" borderId="16" xfId="5" applyFont="1" applyFill="1" applyBorder="1" applyAlignment="1" applyProtection="1">
      <alignment horizontal="center" vertical="center"/>
    </xf>
    <xf numFmtId="0" fontId="26" fillId="0" borderId="53" xfId="5" applyFont="1" applyFill="1" applyBorder="1" applyAlignment="1" applyProtection="1">
      <alignment horizontal="center" vertical="center"/>
    </xf>
    <xf numFmtId="0" fontId="11" fillId="0" borderId="370" xfId="5" applyFont="1" applyFill="1" applyBorder="1" applyAlignment="1" applyProtection="1">
      <alignment horizontal="center" vertical="center"/>
    </xf>
    <xf numFmtId="0" fontId="9" fillId="0" borderId="124" xfId="0" applyFont="1" applyFill="1" applyBorder="1" applyAlignment="1" applyProtection="1">
      <alignment horizontal="center" vertical="center" textRotation="255"/>
      <protection locked="0"/>
    </xf>
    <xf numFmtId="0" fontId="9" fillId="0" borderId="298" xfId="0" applyFont="1" applyFill="1" applyBorder="1" applyAlignment="1" applyProtection="1">
      <alignment horizontal="center" vertical="center" textRotation="255"/>
      <protection locked="0"/>
    </xf>
    <xf numFmtId="0" fontId="9" fillId="0" borderId="338" xfId="0" applyFont="1" applyFill="1" applyBorder="1" applyAlignment="1" applyProtection="1">
      <alignment horizontal="center" vertical="center" textRotation="255"/>
      <protection locked="0"/>
    </xf>
    <xf numFmtId="0" fontId="9" fillId="0" borderId="290" xfId="0" applyFont="1" applyFill="1" applyBorder="1" applyAlignment="1">
      <alignment horizontal="center" vertical="center"/>
    </xf>
    <xf numFmtId="0" fontId="9" fillId="0" borderId="335" xfId="0" applyFont="1" applyFill="1" applyBorder="1" applyAlignment="1">
      <alignment horizontal="center" vertical="center" textRotation="255"/>
    </xf>
    <xf numFmtId="0" fontId="9" fillId="0" borderId="336" xfId="0" applyFont="1" applyFill="1" applyBorder="1" applyAlignment="1">
      <alignment horizontal="center" vertical="center" textRotation="255"/>
    </xf>
    <xf numFmtId="0" fontId="9" fillId="0" borderId="253" xfId="0" applyFont="1" applyFill="1" applyBorder="1" applyAlignment="1">
      <alignment horizontal="center" vertical="center" textRotation="255"/>
    </xf>
    <xf numFmtId="0" fontId="9" fillId="0" borderId="116" xfId="5" applyFont="1" applyFill="1" applyBorder="1" applyAlignment="1">
      <alignment horizontal="center"/>
    </xf>
    <xf numFmtId="0" fontId="9" fillId="0" borderId="203" xfId="5" applyFont="1" applyFill="1" applyBorder="1" applyAlignment="1">
      <alignment horizontal="center"/>
    </xf>
    <xf numFmtId="0" fontId="9" fillId="0" borderId="80" xfId="5" applyFont="1" applyFill="1" applyBorder="1" applyAlignment="1">
      <alignment horizontal="center"/>
    </xf>
    <xf numFmtId="0" fontId="9" fillId="0" borderId="21" xfId="5" applyFont="1" applyFill="1" applyBorder="1" applyAlignment="1">
      <alignment horizontal="center" vertical="center"/>
    </xf>
    <xf numFmtId="0" fontId="9" fillId="0" borderId="24" xfId="5" applyFont="1" applyFill="1" applyBorder="1" applyAlignment="1">
      <alignment horizontal="center" vertical="center"/>
    </xf>
    <xf numFmtId="0" fontId="9" fillId="0" borderId="27" xfId="5" applyFont="1" applyFill="1" applyBorder="1" applyAlignment="1">
      <alignment horizontal="center" vertical="center"/>
    </xf>
    <xf numFmtId="179" fontId="10" fillId="0" borderId="293" xfId="0" applyNumberFormat="1" applyFont="1" applyFill="1" applyBorder="1" applyAlignment="1" applyProtection="1">
      <alignment horizontal="center" vertical="center"/>
      <protection locked="0"/>
    </xf>
    <xf numFmtId="179" fontId="10" fillId="0" borderId="340" xfId="0" applyNumberFormat="1" applyFont="1" applyFill="1" applyBorder="1" applyAlignment="1" applyProtection="1">
      <alignment horizontal="center" vertical="center"/>
      <protection locked="0"/>
    </xf>
    <xf numFmtId="0" fontId="10" fillId="0" borderId="339" xfId="0" applyFont="1" applyFill="1" applyBorder="1" applyAlignment="1" applyProtection="1">
      <alignment horizontal="center" vertical="center" textRotation="255"/>
      <protection locked="0"/>
    </xf>
    <xf numFmtId="0" fontId="10" fillId="0" borderId="296" xfId="0" applyFont="1" applyFill="1" applyBorder="1" applyAlignment="1" applyProtection="1">
      <alignment horizontal="center" vertical="center" textRotation="255"/>
      <protection locked="0"/>
    </xf>
    <xf numFmtId="0" fontId="10" fillId="0" borderId="297" xfId="0" applyFont="1" applyFill="1" applyBorder="1" applyAlignment="1" applyProtection="1">
      <alignment horizontal="center" vertical="center" textRotation="255"/>
      <protection locked="0"/>
    </xf>
    <xf numFmtId="179" fontId="10" fillId="0" borderId="306" xfId="0" applyNumberFormat="1" applyFont="1" applyFill="1" applyBorder="1" applyAlignment="1" applyProtection="1">
      <alignment horizontal="center" vertical="center"/>
      <protection locked="0"/>
    </xf>
    <xf numFmtId="179" fontId="10" fillId="0" borderId="302" xfId="0" applyNumberFormat="1" applyFont="1" applyFill="1" applyBorder="1" applyAlignment="1" applyProtection="1">
      <alignment horizontal="center" vertical="center"/>
      <protection locked="0"/>
    </xf>
    <xf numFmtId="179" fontId="10" fillId="0" borderId="58" xfId="0" applyNumberFormat="1" applyFont="1" applyFill="1" applyBorder="1" applyAlignment="1" applyProtection="1">
      <alignment horizontal="center" vertical="center"/>
      <protection locked="0"/>
    </xf>
    <xf numFmtId="179" fontId="10" fillId="0" borderId="311" xfId="0" applyNumberFormat="1" applyFont="1" applyFill="1" applyBorder="1" applyAlignment="1" applyProtection="1">
      <alignment horizontal="center" vertical="center"/>
      <protection locked="0"/>
    </xf>
    <xf numFmtId="0" fontId="9" fillId="0" borderId="169" xfId="0" applyFont="1" applyFill="1" applyBorder="1" applyAlignment="1">
      <alignment horizontal="center" vertical="center"/>
    </xf>
    <xf numFmtId="0" fontId="9" fillId="0" borderId="339" xfId="0" applyFont="1" applyFill="1" applyBorder="1" applyAlignment="1">
      <alignment horizontal="center" vertical="center" textRotation="255"/>
    </xf>
    <xf numFmtId="0" fontId="9" fillId="0" borderId="296" xfId="0" applyFont="1" applyFill="1" applyBorder="1" applyAlignment="1">
      <alignment horizontal="center" vertical="center" textRotation="255"/>
    </xf>
    <xf numFmtId="0" fontId="9" fillId="0" borderId="297" xfId="0" applyFont="1" applyFill="1" applyBorder="1" applyAlignment="1">
      <alignment horizontal="center" vertical="center" textRotation="255"/>
    </xf>
    <xf numFmtId="0" fontId="17" fillId="0" borderId="0" xfId="5" applyFont="1" applyFill="1" applyAlignment="1" applyProtection="1">
      <alignment horizontal="left" vertical="center"/>
    </xf>
    <xf numFmtId="0" fontId="16" fillId="0" borderId="0" xfId="5" applyFont="1" applyFill="1" applyBorder="1" applyAlignment="1" applyProtection="1">
      <alignment horizontal="left"/>
    </xf>
    <xf numFmtId="22" fontId="9" fillId="0" borderId="0" xfId="5" applyNumberFormat="1" applyFont="1" applyFill="1" applyAlignment="1" applyProtection="1">
      <alignment horizontal="center"/>
    </xf>
    <xf numFmtId="0" fontId="9" fillId="0" borderId="46" xfId="5" applyFont="1" applyFill="1" applyBorder="1" applyAlignment="1">
      <alignment horizontal="center" vertical="center"/>
    </xf>
    <xf numFmtId="0" fontId="9" fillId="0" borderId="70" xfId="5" applyFont="1" applyFill="1" applyBorder="1" applyAlignment="1">
      <alignment horizontal="center" vertical="center"/>
    </xf>
    <xf numFmtId="22" fontId="9" fillId="0" borderId="0" xfId="5" applyNumberFormat="1" applyFont="1" applyFill="1" applyBorder="1" applyAlignment="1" applyProtection="1">
      <alignment horizontal="center"/>
    </xf>
    <xf numFmtId="0" fontId="10" fillId="0" borderId="335" xfId="0" applyFont="1" applyFill="1" applyBorder="1" applyAlignment="1" applyProtection="1">
      <alignment horizontal="center" vertical="center" textRotation="255"/>
      <protection locked="0"/>
    </xf>
    <xf numFmtId="0" fontId="10" fillId="0" borderId="336" xfId="0" applyFont="1" applyFill="1" applyBorder="1" applyAlignment="1" applyProtection="1">
      <alignment horizontal="center" vertical="center" textRotation="255"/>
      <protection locked="0"/>
    </xf>
    <xf numFmtId="0" fontId="10" fillId="0" borderId="236" xfId="0" applyFont="1" applyFill="1" applyBorder="1" applyAlignment="1" applyProtection="1">
      <alignment horizontal="center" vertical="center" textRotation="255"/>
      <protection locked="0"/>
    </xf>
    <xf numFmtId="0" fontId="9" fillId="0" borderId="341" xfId="0" applyFont="1" applyFill="1" applyBorder="1" applyAlignment="1">
      <alignment horizontal="center" vertical="center" textRotation="255"/>
    </xf>
    <xf numFmtId="0" fontId="9" fillId="0" borderId="9" xfId="5" applyFont="1" applyFill="1" applyBorder="1" applyAlignment="1">
      <alignment horizontal="center"/>
    </xf>
    <xf numFmtId="0" fontId="9" fillId="0" borderId="34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1" xfId="5" applyFont="1" applyFill="1" applyBorder="1" applyAlignment="1">
      <alignment horizontal="center"/>
    </xf>
    <xf numFmtId="0" fontId="9" fillId="0" borderId="24" xfId="5" applyFont="1" applyFill="1" applyBorder="1" applyAlignment="1">
      <alignment horizontal="center"/>
    </xf>
    <xf numFmtId="0" fontId="9" fillId="0" borderId="27" xfId="5" applyFont="1" applyFill="1" applyBorder="1" applyAlignment="1">
      <alignment horizontal="center"/>
    </xf>
    <xf numFmtId="0" fontId="27" fillId="0" borderId="212" xfId="5" applyFont="1" applyFill="1" applyBorder="1" applyAlignment="1" applyProtection="1">
      <alignment horizontal="left"/>
    </xf>
    <xf numFmtId="0" fontId="9" fillId="0" borderId="33" xfId="5" applyFont="1" applyFill="1" applyBorder="1" applyAlignment="1">
      <alignment horizontal="center"/>
    </xf>
    <xf numFmtId="0" fontId="9" fillId="0" borderId="19" xfId="5" applyFont="1" applyFill="1" applyBorder="1" applyAlignment="1">
      <alignment horizontal="center"/>
    </xf>
    <xf numFmtId="0" fontId="9" fillId="0" borderId="17" xfId="5" applyFont="1" applyFill="1" applyBorder="1" applyAlignment="1">
      <alignment horizontal="center"/>
    </xf>
    <xf numFmtId="182" fontId="9" fillId="2" borderId="33" xfId="5" applyNumberFormat="1" applyFont="1" applyFill="1" applyBorder="1" applyAlignment="1" applyProtection="1">
      <alignment horizontal="center" vertical="center"/>
    </xf>
    <xf numFmtId="182" fontId="9" fillId="2" borderId="19" xfId="5" applyNumberFormat="1" applyFont="1" applyFill="1" applyBorder="1" applyAlignment="1" applyProtection="1">
      <alignment horizontal="center" vertical="center"/>
    </xf>
    <xf numFmtId="182" fontId="9" fillId="2" borderId="140" xfId="5" applyNumberFormat="1" applyFont="1" applyFill="1" applyBorder="1" applyAlignment="1" applyProtection="1">
      <alignment horizontal="center" vertical="center"/>
    </xf>
    <xf numFmtId="182" fontId="9" fillId="2" borderId="335" xfId="0" applyNumberFormat="1" applyFont="1" applyFill="1" applyBorder="1" applyAlignment="1">
      <alignment horizontal="center" vertical="center" textRotation="255"/>
    </xf>
    <xf numFmtId="182" fontId="9" fillId="2" borderId="336" xfId="0" applyNumberFormat="1" applyFont="1" applyFill="1" applyBorder="1" applyAlignment="1">
      <alignment horizontal="center" vertical="center" textRotation="255"/>
    </xf>
    <xf numFmtId="182" fontId="9" fillId="2" borderId="236" xfId="0" applyNumberFormat="1" applyFont="1" applyFill="1" applyBorder="1" applyAlignment="1">
      <alignment horizontal="center" vertical="center" textRotation="255"/>
    </xf>
    <xf numFmtId="182" fontId="9" fillId="2" borderId="341" xfId="0" applyNumberFormat="1" applyFont="1" applyFill="1" applyBorder="1" applyAlignment="1">
      <alignment horizontal="center" vertical="center" textRotation="255"/>
    </xf>
    <xf numFmtId="182" fontId="9" fillId="0" borderId="341" xfId="0" applyNumberFormat="1" applyFont="1" applyFill="1" applyBorder="1" applyAlignment="1">
      <alignment horizontal="center" vertical="center" textRotation="255"/>
    </xf>
    <xf numFmtId="182" fontId="9" fillId="0" borderId="336" xfId="0" applyNumberFormat="1" applyFont="1" applyFill="1" applyBorder="1" applyAlignment="1">
      <alignment horizontal="center" vertical="center" textRotation="255"/>
    </xf>
    <xf numFmtId="182" fontId="9" fillId="0" borderId="236" xfId="0" applyNumberFormat="1" applyFont="1" applyFill="1" applyBorder="1" applyAlignment="1">
      <alignment horizontal="center" vertical="center" textRotation="255"/>
    </xf>
    <xf numFmtId="182" fontId="9" fillId="2" borderId="119" xfId="6" applyNumberFormat="1" applyFont="1" applyFill="1" applyBorder="1" applyAlignment="1">
      <alignment horizontal="center" vertical="center"/>
    </xf>
    <xf numFmtId="182" fontId="9" fillId="2" borderId="129" xfId="6" applyNumberFormat="1" applyFont="1" applyFill="1" applyBorder="1" applyAlignment="1">
      <alignment horizontal="center" vertical="center"/>
    </xf>
    <xf numFmtId="182" fontId="9" fillId="0" borderId="290" xfId="0" applyNumberFormat="1" applyFont="1" applyFill="1" applyBorder="1" applyAlignment="1">
      <alignment horizontal="center" vertical="center" textRotation="255"/>
    </xf>
    <xf numFmtId="182" fontId="9" fillId="0" borderId="286" xfId="0" applyNumberFormat="1" applyFont="1" applyFill="1" applyBorder="1" applyAlignment="1">
      <alignment horizontal="center" vertical="center" textRotation="255"/>
    </xf>
    <xf numFmtId="182" fontId="9" fillId="2" borderId="291" xfId="0" applyNumberFormat="1" applyFont="1" applyFill="1" applyBorder="1" applyAlignment="1">
      <alignment horizontal="center" vertical="center" textRotation="255"/>
    </xf>
    <xf numFmtId="182" fontId="9" fillId="2" borderId="253" xfId="0" applyNumberFormat="1" applyFont="1" applyFill="1" applyBorder="1" applyAlignment="1">
      <alignment horizontal="center" vertical="center" textRotation="255"/>
    </xf>
    <xf numFmtId="182" fontId="9" fillId="0" borderId="283" xfId="6" applyNumberFormat="1" applyFont="1" applyFill="1" applyBorder="1" applyAlignment="1">
      <alignment horizontal="center" vertical="center"/>
    </xf>
    <xf numFmtId="182" fontId="9" fillId="0" borderId="345" xfId="6" applyNumberFormat="1" applyFont="1" applyFill="1" applyBorder="1" applyAlignment="1">
      <alignment horizontal="center" vertical="center"/>
    </xf>
    <xf numFmtId="182" fontId="9" fillId="0" borderId="116" xfId="6" applyNumberFormat="1" applyFont="1" applyFill="1" applyBorder="1" applyAlignment="1">
      <alignment horizontal="center" vertical="center"/>
    </xf>
    <xf numFmtId="182" fontId="9" fillId="0" borderId="129" xfId="6" applyNumberFormat="1" applyFont="1" applyFill="1" applyBorder="1" applyAlignment="1">
      <alignment horizontal="center" vertical="center"/>
    </xf>
    <xf numFmtId="182" fontId="9" fillId="2" borderId="22" xfId="0" applyNumberFormat="1" applyFont="1" applyFill="1" applyBorder="1" applyAlignment="1" applyProtection="1">
      <alignment horizontal="center" vertical="center"/>
      <protection locked="0"/>
    </xf>
    <xf numFmtId="182" fontId="9" fillId="2" borderId="107" xfId="0" applyNumberFormat="1" applyFont="1" applyFill="1" applyBorder="1" applyAlignment="1" applyProtection="1">
      <alignment horizontal="center" vertical="center"/>
      <protection locked="0"/>
    </xf>
    <xf numFmtId="182" fontId="9" fillId="2" borderId="54" xfId="6" applyNumberFormat="1" applyFont="1" applyFill="1" applyBorder="1" applyAlignment="1">
      <alignment horizontal="center" vertical="center"/>
    </xf>
    <xf numFmtId="182" fontId="9" fillId="2" borderId="347" xfId="6" applyNumberFormat="1" applyFont="1" applyFill="1" applyBorder="1" applyAlignment="1">
      <alignment horizontal="center" vertical="center"/>
    </xf>
    <xf numFmtId="182" fontId="9" fillId="2" borderId="343" xfId="6" applyNumberFormat="1" applyFont="1" applyFill="1" applyBorder="1" applyAlignment="1">
      <alignment horizontal="center" vertical="center"/>
    </xf>
    <xf numFmtId="182" fontId="9" fillId="2" borderId="344" xfId="6" applyNumberFormat="1" applyFont="1" applyFill="1" applyBorder="1" applyAlignment="1">
      <alignment horizontal="center" vertical="center"/>
    </xf>
    <xf numFmtId="182" fontId="9" fillId="2" borderId="283" xfId="6" applyNumberFormat="1" applyFont="1" applyFill="1" applyBorder="1" applyAlignment="1">
      <alignment horizontal="center" vertical="center"/>
    </xf>
    <xf numFmtId="182" fontId="9" fillId="2" borderId="346" xfId="6" applyNumberFormat="1" applyFont="1" applyFill="1" applyBorder="1" applyAlignment="1">
      <alignment horizontal="center" vertical="center"/>
    </xf>
    <xf numFmtId="182" fontId="9" fillId="2" borderId="348" xfId="6" applyNumberFormat="1" applyFont="1" applyFill="1" applyBorder="1" applyAlignment="1">
      <alignment horizontal="center" vertical="center"/>
    </xf>
    <xf numFmtId="182" fontId="9" fillId="2" borderId="80" xfId="6" applyNumberFormat="1" applyFont="1" applyFill="1" applyBorder="1" applyAlignment="1">
      <alignment horizontal="center" vertical="center"/>
    </xf>
    <xf numFmtId="182" fontId="17" fillId="2" borderId="0" xfId="5" applyNumberFormat="1" applyFont="1" applyFill="1" applyAlignment="1" applyProtection="1">
      <alignment horizontal="left" vertical="center"/>
    </xf>
    <xf numFmtId="182" fontId="16" fillId="2" borderId="0" xfId="5" applyNumberFormat="1" applyFont="1" applyFill="1" applyBorder="1" applyAlignment="1" applyProtection="1">
      <alignment horizontal="left" vertical="center"/>
    </xf>
    <xf numFmtId="182" fontId="9" fillId="0" borderId="335" xfId="0" applyNumberFormat="1" applyFont="1" applyFill="1" applyBorder="1" applyAlignment="1">
      <alignment horizontal="center" vertical="center" textRotation="255"/>
    </xf>
    <xf numFmtId="182" fontId="9" fillId="0" borderId="253" xfId="0" applyNumberFormat="1" applyFont="1" applyFill="1" applyBorder="1" applyAlignment="1">
      <alignment horizontal="center" vertical="center" textRotation="255"/>
    </xf>
    <xf numFmtId="186" fontId="9" fillId="2" borderId="0" xfId="5" applyNumberFormat="1" applyFont="1" applyFill="1" applyAlignment="1" applyProtection="1">
      <alignment horizontal="center"/>
    </xf>
    <xf numFmtId="182" fontId="9" fillId="0" borderId="21" xfId="0" applyNumberFormat="1" applyFont="1" applyFill="1" applyBorder="1" applyAlignment="1">
      <alignment horizontal="center" vertical="center"/>
    </xf>
    <xf numFmtId="182" fontId="9" fillId="0" borderId="27" xfId="0" applyNumberFormat="1" applyFont="1" applyFill="1" applyBorder="1" applyAlignment="1">
      <alignment horizontal="center" vertical="center"/>
    </xf>
    <xf numFmtId="182" fontId="9" fillId="2" borderId="46" xfId="5" applyNumberFormat="1" applyFont="1" applyFill="1" applyBorder="1" applyAlignment="1" applyProtection="1">
      <alignment horizontal="center" vertical="center"/>
    </xf>
    <xf numFmtId="182" fontId="9" fillId="2" borderId="70" xfId="5" applyNumberFormat="1" applyFont="1" applyFill="1" applyBorder="1" applyAlignment="1" applyProtection="1">
      <alignment horizontal="center" vertical="center"/>
    </xf>
    <xf numFmtId="182" fontId="9" fillId="2" borderId="136" xfId="5" applyNumberFormat="1" applyFont="1" applyFill="1" applyBorder="1" applyAlignment="1" applyProtection="1">
      <alignment horizontal="center" vertical="center"/>
    </xf>
    <xf numFmtId="182" fontId="9" fillId="2" borderId="276" xfId="5" applyNumberFormat="1" applyFont="1" applyFill="1" applyBorder="1" applyAlignment="1" applyProtection="1">
      <alignment horizontal="center" vertical="center"/>
    </xf>
    <xf numFmtId="182" fontId="9" fillId="2" borderId="305" xfId="0" applyNumberFormat="1" applyFont="1" applyFill="1" applyBorder="1" applyAlignment="1">
      <alignment horizontal="center" vertical="center"/>
    </xf>
    <xf numFmtId="182" fontId="9" fillId="2" borderId="156" xfId="0" applyNumberFormat="1" applyFont="1" applyFill="1" applyBorder="1" applyAlignment="1">
      <alignment horizontal="center" vertical="center"/>
    </xf>
    <xf numFmtId="182" fontId="9" fillId="2" borderId="109" xfId="0" applyNumberFormat="1" applyFont="1" applyFill="1" applyBorder="1" applyAlignment="1">
      <alignment horizontal="center" vertical="center"/>
    </xf>
    <xf numFmtId="182" fontId="9" fillId="0" borderId="33" xfId="0" applyNumberFormat="1" applyFont="1" applyFill="1" applyBorder="1" applyAlignment="1">
      <alignment horizontal="center" vertical="center"/>
    </xf>
    <xf numFmtId="182" fontId="9" fillId="0" borderId="17" xfId="0" applyNumberFormat="1" applyFont="1" applyFill="1" applyBorder="1" applyAlignment="1">
      <alignment horizontal="center" vertical="center"/>
    </xf>
    <xf numFmtId="182" fontId="9" fillId="2" borderId="21" xfId="0" applyNumberFormat="1" applyFont="1" applyFill="1" applyBorder="1" applyAlignment="1">
      <alignment horizontal="center" vertical="center"/>
    </xf>
    <xf numFmtId="182" fontId="9" fillId="2" borderId="27" xfId="0" applyNumberFormat="1" applyFont="1" applyFill="1" applyBorder="1" applyAlignment="1">
      <alignment horizontal="center" vertical="center"/>
    </xf>
    <xf numFmtId="182" fontId="9" fillId="0" borderId="346" xfId="6" applyNumberFormat="1" applyFont="1" applyFill="1" applyBorder="1" applyAlignment="1">
      <alignment horizontal="center" vertical="center"/>
    </xf>
    <xf numFmtId="182" fontId="9" fillId="0" borderId="343" xfId="6" applyNumberFormat="1" applyFont="1" applyFill="1" applyBorder="1" applyAlignment="1">
      <alignment horizontal="center" vertical="center"/>
    </xf>
    <xf numFmtId="182" fontId="9" fillId="0" borderId="344" xfId="6" applyNumberFormat="1" applyFont="1" applyFill="1" applyBorder="1" applyAlignment="1">
      <alignment horizontal="center" vertical="center"/>
    </xf>
    <xf numFmtId="182" fontId="9" fillId="0" borderId="119" xfId="6" applyNumberFormat="1" applyFont="1" applyFill="1" applyBorder="1" applyAlignment="1">
      <alignment horizontal="center" vertical="center"/>
    </xf>
    <xf numFmtId="182" fontId="9" fillId="2" borderId="36" xfId="0" applyNumberFormat="1" applyFont="1" applyFill="1" applyBorder="1" applyAlignment="1">
      <alignment horizontal="center" vertical="center"/>
    </xf>
    <xf numFmtId="182" fontId="10" fillId="2" borderId="107" xfId="0" applyNumberFormat="1" applyFont="1" applyFill="1" applyBorder="1" applyAlignment="1" applyProtection="1">
      <alignment horizontal="center" vertical="center"/>
      <protection locked="0"/>
    </xf>
    <xf numFmtId="182" fontId="9" fillId="0" borderId="22" xfId="0" applyNumberFormat="1" applyFont="1" applyFill="1" applyBorder="1" applyAlignment="1" applyProtection="1">
      <alignment horizontal="center" vertical="center"/>
      <protection locked="0"/>
    </xf>
    <xf numFmtId="182" fontId="9" fillId="0" borderId="107" xfId="0" applyNumberFormat="1" applyFont="1" applyFill="1" applyBorder="1" applyAlignment="1" applyProtection="1">
      <alignment horizontal="center" vertical="center"/>
      <protection locked="0"/>
    </xf>
    <xf numFmtId="182" fontId="9" fillId="2" borderId="277" xfId="5" applyNumberFormat="1" applyFont="1" applyFill="1" applyBorder="1" applyAlignment="1" applyProtection="1">
      <alignment horizontal="center" vertical="center"/>
    </xf>
    <xf numFmtId="182" fontId="9" fillId="2" borderId="345" xfId="6" applyNumberFormat="1" applyFont="1" applyFill="1" applyBorder="1" applyAlignment="1">
      <alignment horizontal="center" vertical="center"/>
    </xf>
    <xf numFmtId="182" fontId="9" fillId="2" borderId="303" xfId="0" applyNumberFormat="1" applyFont="1" applyFill="1" applyBorder="1" applyAlignment="1">
      <alignment horizontal="center" vertical="center"/>
    </xf>
    <xf numFmtId="182" fontId="9" fillId="2" borderId="19" xfId="0" applyNumberFormat="1" applyFont="1" applyFill="1" applyBorder="1" applyAlignment="1">
      <alignment horizontal="center" vertical="center"/>
    </xf>
    <xf numFmtId="182" fontId="9" fillId="2" borderId="17" xfId="0" applyNumberFormat="1" applyFont="1" applyFill="1" applyBorder="1" applyAlignment="1">
      <alignment horizontal="center" vertical="center"/>
    </xf>
    <xf numFmtId="182" fontId="9" fillId="2" borderId="304" xfId="0" applyNumberFormat="1" applyFont="1" applyFill="1" applyBorder="1" applyAlignment="1">
      <alignment horizontal="center" vertical="center"/>
    </xf>
    <xf numFmtId="182" fontId="9" fillId="2" borderId="24" xfId="0" applyNumberFormat="1" applyFont="1" applyFill="1" applyBorder="1" applyAlignment="1">
      <alignment horizontal="center" vertical="center"/>
    </xf>
    <xf numFmtId="182" fontId="10" fillId="2" borderId="292" xfId="0" applyNumberFormat="1" applyFont="1" applyFill="1" applyBorder="1" applyAlignment="1" applyProtection="1">
      <alignment horizontal="center" vertical="center"/>
      <protection locked="0"/>
    </xf>
    <xf numFmtId="182" fontId="10" fillId="2" borderId="23" xfId="0" applyNumberFormat="1" applyFont="1" applyFill="1" applyBorder="1" applyAlignment="1" applyProtection="1">
      <alignment horizontal="center" vertical="center"/>
      <protection locked="0"/>
    </xf>
    <xf numFmtId="182" fontId="9" fillId="2" borderId="337" xfId="0" applyNumberFormat="1" applyFont="1" applyFill="1" applyBorder="1" applyAlignment="1">
      <alignment horizontal="center" vertical="center"/>
    </xf>
    <xf numFmtId="182" fontId="9" fillId="2" borderId="286" xfId="0" applyNumberFormat="1" applyFont="1" applyFill="1" applyBorder="1" applyAlignment="1">
      <alignment horizontal="center" vertical="center"/>
    </xf>
    <xf numFmtId="182" fontId="9" fillId="2" borderId="0" xfId="0" applyNumberFormat="1" applyFont="1" applyFill="1" applyBorder="1" applyAlignment="1">
      <alignment horizontal="center" vertical="center"/>
    </xf>
    <xf numFmtId="182" fontId="9" fillId="2" borderId="310" xfId="0" applyNumberFormat="1" applyFont="1" applyFill="1" applyBorder="1" applyAlignment="1">
      <alignment horizontal="center" vertical="center"/>
    </xf>
    <xf numFmtId="182" fontId="9" fillId="2" borderId="293" xfId="0" applyNumberFormat="1" applyFont="1" applyFill="1" applyBorder="1" applyAlignment="1">
      <alignment horizontal="center" vertical="center"/>
    </xf>
    <xf numFmtId="182" fontId="9" fillId="2" borderId="11" xfId="0" applyNumberFormat="1" applyFont="1" applyFill="1" applyBorder="1" applyAlignment="1">
      <alignment horizontal="center" vertical="center"/>
    </xf>
    <xf numFmtId="182" fontId="9" fillId="2" borderId="340" xfId="0" applyNumberFormat="1" applyFont="1" applyFill="1" applyBorder="1" applyAlignment="1">
      <alignment horizontal="center" vertical="center"/>
    </xf>
    <xf numFmtId="182" fontId="15" fillId="2" borderId="0" xfId="0" applyNumberFormat="1" applyFont="1" applyFill="1" applyBorder="1" applyAlignment="1" applyProtection="1">
      <alignment vertical="center" shrinkToFit="1"/>
      <protection locked="0"/>
    </xf>
    <xf numFmtId="182" fontId="9" fillId="2" borderId="42" xfId="6" applyNumberFormat="1" applyFont="1" applyFill="1" applyBorder="1" applyAlignment="1">
      <alignment horizontal="center" vertical="center"/>
    </xf>
    <xf numFmtId="182" fontId="9" fillId="2" borderId="349" xfId="6" applyNumberFormat="1" applyFont="1" applyFill="1" applyBorder="1" applyAlignment="1">
      <alignment horizontal="center" vertical="center"/>
    </xf>
    <xf numFmtId="38" fontId="2" fillId="2" borderId="0" xfId="2" applyFont="1" applyFill="1" applyAlignment="1">
      <alignment horizontal="center"/>
    </xf>
    <xf numFmtId="0" fontId="9" fillId="2" borderId="46" xfId="5" applyFont="1" applyFill="1" applyBorder="1" applyAlignment="1" applyProtection="1">
      <alignment horizontal="center" vertical="center"/>
    </xf>
    <xf numFmtId="0" fontId="9" fillId="2" borderId="70" xfId="5" applyFont="1" applyFill="1" applyBorder="1" applyAlignment="1" applyProtection="1">
      <alignment horizontal="center" vertical="center"/>
    </xf>
    <xf numFmtId="0" fontId="9" fillId="2" borderId="71" xfId="5" applyFont="1" applyFill="1" applyBorder="1" applyAlignment="1" applyProtection="1">
      <alignment horizontal="center" vertical="center"/>
    </xf>
    <xf numFmtId="0" fontId="9" fillId="2" borderId="28"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310" xfId="5" applyFont="1" applyFill="1" applyBorder="1" applyAlignment="1" applyProtection="1">
      <alignment horizontal="left" vertical="center"/>
    </xf>
    <xf numFmtId="0" fontId="9" fillId="2" borderId="272" xfId="5" applyFont="1" applyFill="1" applyBorder="1" applyAlignment="1" applyProtection="1">
      <alignment horizontal="left" vertical="center"/>
    </xf>
    <xf numFmtId="0" fontId="9" fillId="2" borderId="292" xfId="0" applyFont="1" applyFill="1" applyBorder="1" applyAlignment="1">
      <alignment horizontal="center" vertical="center" textRotation="255"/>
    </xf>
    <xf numFmtId="0" fontId="9" fillId="2" borderId="286" xfId="0" applyFont="1" applyFill="1" applyBorder="1" applyAlignment="1">
      <alignment horizontal="center" vertical="center" textRotation="255"/>
    </xf>
    <xf numFmtId="0" fontId="9" fillId="2" borderId="293" xfId="0" applyFont="1" applyFill="1" applyBorder="1" applyAlignment="1">
      <alignment horizontal="center" vertical="center" textRotation="255"/>
    </xf>
    <xf numFmtId="0" fontId="9" fillId="2" borderId="290" xfId="0" applyFont="1" applyFill="1" applyBorder="1" applyAlignment="1">
      <alignment horizontal="center" vertical="center" textRotation="255"/>
    </xf>
    <xf numFmtId="0" fontId="9" fillId="2" borderId="291" xfId="0" applyFont="1" applyFill="1" applyBorder="1" applyAlignment="1">
      <alignment horizontal="center" vertical="center" textRotation="255"/>
    </xf>
    <xf numFmtId="0" fontId="9" fillId="2" borderId="21"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2" borderId="148" xfId="5" applyFont="1" applyFill="1" applyBorder="1" applyAlignment="1" applyProtection="1">
      <alignment horizontal="center" vertical="center"/>
    </xf>
    <xf numFmtId="0" fontId="9" fillId="2" borderId="9" xfId="6" applyNumberFormat="1" applyFont="1" applyFill="1" applyBorder="1" applyAlignment="1">
      <alignment horizontal="center" vertical="center"/>
    </xf>
    <xf numFmtId="179" fontId="9" fillId="2" borderId="22" xfId="0" applyNumberFormat="1" applyFont="1" applyFill="1" applyBorder="1" applyAlignment="1" applyProtection="1">
      <alignment horizontal="center" vertical="center" wrapText="1"/>
      <protection locked="0"/>
    </xf>
    <xf numFmtId="179" fontId="10" fillId="2" borderId="107" xfId="0" applyNumberFormat="1" applyFont="1" applyFill="1" applyBorder="1" applyAlignment="1" applyProtection="1">
      <alignment horizontal="center" vertical="center" wrapText="1"/>
      <protection locked="0"/>
    </xf>
    <xf numFmtId="0" fontId="9" fillId="2" borderId="303"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17" fillId="2" borderId="0" xfId="5" applyFont="1" applyFill="1" applyAlignment="1" applyProtection="1">
      <alignment horizontal="left" vertical="center"/>
    </xf>
    <xf numFmtId="0" fontId="16" fillId="2" borderId="0" xfId="5" applyFont="1" applyFill="1" applyBorder="1" applyAlignment="1" applyProtection="1">
      <alignment horizontal="left"/>
    </xf>
    <xf numFmtId="22" fontId="15" fillId="2" borderId="0" xfId="5" applyNumberFormat="1" applyFont="1" applyFill="1" applyAlignment="1" applyProtection="1">
      <alignment horizontal="center"/>
    </xf>
    <xf numFmtId="0" fontId="9" fillId="2" borderId="52" xfId="0" applyFont="1" applyFill="1" applyBorder="1" applyAlignment="1">
      <alignment horizontal="center" vertical="center"/>
    </xf>
    <xf numFmtId="0" fontId="9" fillId="2" borderId="211" xfId="0" applyFont="1" applyFill="1" applyBorder="1" applyAlignment="1">
      <alignment horizontal="center" vertical="center"/>
    </xf>
    <xf numFmtId="0" fontId="9" fillId="2" borderId="30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7" xfId="6" applyNumberFormat="1" applyFont="1" applyFill="1" applyBorder="1" applyAlignment="1">
      <alignment horizontal="center" vertical="center"/>
    </xf>
    <xf numFmtId="0" fontId="9" fillId="2" borderId="276" xfId="5" applyFont="1" applyFill="1" applyBorder="1" applyAlignment="1" applyProtection="1">
      <alignment horizontal="center" vertical="center"/>
    </xf>
    <xf numFmtId="0" fontId="9" fillId="2" borderId="136" xfId="5" applyFont="1" applyFill="1" applyBorder="1" applyAlignment="1" applyProtection="1">
      <alignment horizontal="center" vertical="center"/>
    </xf>
    <xf numFmtId="0" fontId="9" fillId="2" borderId="335" xfId="0" applyFont="1" applyFill="1" applyBorder="1" applyAlignment="1">
      <alignment horizontal="center" vertical="center" textRotation="255"/>
    </xf>
    <xf numFmtId="0" fontId="9" fillId="2" borderId="336" xfId="0" applyFont="1" applyFill="1" applyBorder="1" applyAlignment="1">
      <alignment horizontal="center" vertical="center" textRotation="255"/>
    </xf>
    <xf numFmtId="0" fontId="9" fillId="2" borderId="253" xfId="0" applyFont="1" applyFill="1" applyBorder="1" applyAlignment="1">
      <alignment horizontal="center" vertical="center" textRotation="255"/>
    </xf>
    <xf numFmtId="0" fontId="9" fillId="2" borderId="21" xfId="0" applyFont="1" applyFill="1" applyBorder="1" applyAlignment="1">
      <alignment horizontal="center" vertical="center"/>
    </xf>
    <xf numFmtId="0" fontId="9" fillId="2" borderId="305" xfId="0" applyFont="1" applyFill="1" applyBorder="1" applyAlignment="1">
      <alignment horizontal="center" vertical="center"/>
    </xf>
    <xf numFmtId="0" fontId="9" fillId="2" borderId="156" xfId="0" applyFont="1" applyFill="1" applyBorder="1" applyAlignment="1">
      <alignment horizontal="center" vertical="center"/>
    </xf>
    <xf numFmtId="0" fontId="9" fillId="2" borderId="109" xfId="0" applyFont="1" applyFill="1" applyBorder="1" applyAlignment="1">
      <alignment horizontal="center" vertical="center"/>
    </xf>
    <xf numFmtId="0" fontId="9" fillId="2" borderId="162" xfId="5" applyFont="1" applyFill="1" applyBorder="1" applyAlignment="1" applyProtection="1">
      <alignment horizontal="center" vertical="center"/>
    </xf>
    <xf numFmtId="0" fontId="9" fillId="2" borderId="34" xfId="5" applyFont="1" applyFill="1" applyBorder="1" applyAlignment="1" applyProtection="1">
      <alignment horizontal="center" vertical="center"/>
    </xf>
    <xf numFmtId="179" fontId="10" fillId="2" borderId="292" xfId="0" applyNumberFormat="1" applyFont="1" applyFill="1" applyBorder="1" applyAlignment="1" applyProtection="1">
      <alignment horizontal="center" vertical="center"/>
      <protection locked="0"/>
    </xf>
    <xf numFmtId="179" fontId="10" fillId="2" borderId="23" xfId="0" applyNumberFormat="1" applyFont="1" applyFill="1" applyBorder="1" applyAlignment="1" applyProtection="1">
      <alignment horizontal="center" vertical="center"/>
      <protection locked="0"/>
    </xf>
    <xf numFmtId="0" fontId="9" fillId="2" borderId="337" xfId="0" applyFont="1" applyFill="1" applyBorder="1" applyAlignment="1">
      <alignment horizontal="center" vertical="center"/>
    </xf>
    <xf numFmtId="0" fontId="9" fillId="2" borderId="28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10" xfId="0" applyFont="1" applyFill="1" applyBorder="1" applyAlignment="1">
      <alignment horizontal="center" vertical="center"/>
    </xf>
    <xf numFmtId="0" fontId="9" fillId="2" borderId="29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02" xfId="0" applyFont="1" applyFill="1" applyBorder="1" applyAlignment="1">
      <alignment horizontal="center" vertical="center"/>
    </xf>
    <xf numFmtId="179" fontId="9" fillId="2" borderId="107" xfId="0" applyNumberFormat="1" applyFont="1" applyFill="1" applyBorder="1" applyAlignment="1" applyProtection="1">
      <alignment horizontal="center" vertical="center" wrapText="1"/>
      <protection locked="0"/>
    </xf>
    <xf numFmtId="0" fontId="9" fillId="0" borderId="353" xfId="6" applyNumberFormat="1" applyFont="1" applyFill="1" applyBorder="1" applyAlignment="1">
      <alignment horizontal="center" vertical="center"/>
    </xf>
    <xf numFmtId="0" fontId="9" fillId="0" borderId="344" xfId="6" applyNumberFormat="1" applyFont="1" applyFill="1" applyBorder="1" applyAlignment="1">
      <alignment horizontal="center" vertical="center"/>
    </xf>
    <xf numFmtId="0" fontId="9" fillId="0" borderId="116" xfId="6" applyFont="1" applyFill="1" applyBorder="1" applyAlignment="1">
      <alignment horizontal="center" vertical="center"/>
    </xf>
    <xf numFmtId="0" fontId="9" fillId="0" borderId="129" xfId="6" applyFont="1" applyFill="1" applyBorder="1" applyAlignment="1">
      <alignment horizontal="center" vertical="center"/>
    </xf>
    <xf numFmtId="0" fontId="9" fillId="0" borderId="116" xfId="6" applyNumberFormat="1" applyFont="1" applyFill="1" applyBorder="1" applyAlignment="1">
      <alignment horizontal="center" vertical="center"/>
    </xf>
    <xf numFmtId="0" fontId="9" fillId="0" borderId="129" xfId="6" applyNumberFormat="1" applyFont="1" applyFill="1" applyBorder="1" applyAlignment="1">
      <alignment horizontal="center" vertical="center"/>
    </xf>
    <xf numFmtId="179" fontId="28" fillId="2" borderId="0" xfId="0" applyNumberFormat="1" applyFont="1" applyFill="1" applyAlignment="1" applyProtection="1">
      <alignment vertical="center" wrapText="1" shrinkToFit="1"/>
      <protection locked="0"/>
    </xf>
    <xf numFmtId="179" fontId="28" fillId="2" borderId="0" xfId="0" applyNumberFormat="1" applyFont="1" applyFill="1" applyAlignment="1" applyProtection="1">
      <alignment vertical="center" shrinkToFit="1"/>
      <protection locked="0"/>
    </xf>
    <xf numFmtId="0" fontId="9" fillId="2" borderId="9" xfId="6" applyFont="1" applyFill="1" applyBorder="1" applyAlignment="1">
      <alignment horizontal="center" vertical="center"/>
    </xf>
    <xf numFmtId="0" fontId="9" fillId="2" borderId="4" xfId="6" applyFont="1" applyFill="1" applyBorder="1" applyAlignment="1">
      <alignment horizontal="center" vertical="center"/>
    </xf>
    <xf numFmtId="0" fontId="9" fillId="0" borderId="208" xfId="6" applyNumberFormat="1" applyFont="1" applyFill="1" applyBorder="1" applyAlignment="1">
      <alignment horizontal="center" vertical="center"/>
    </xf>
    <xf numFmtId="0" fontId="9" fillId="2" borderId="54" xfId="6" applyNumberFormat="1" applyFont="1" applyFill="1" applyBorder="1" applyAlignment="1">
      <alignment horizontal="center" vertical="center"/>
    </xf>
    <xf numFmtId="0" fontId="9" fillId="2" borderId="152" xfId="6" applyNumberFormat="1" applyFont="1" applyFill="1" applyBorder="1" applyAlignment="1">
      <alignment horizontal="center" vertical="center"/>
    </xf>
    <xf numFmtId="0" fontId="11" fillId="0" borderId="71" xfId="5" applyFont="1" applyFill="1" applyBorder="1" applyAlignment="1" applyProtection="1">
      <alignment horizontal="center" vertical="center"/>
    </xf>
    <xf numFmtId="0" fontId="11" fillId="0" borderId="276" xfId="5" applyFont="1" applyFill="1" applyBorder="1" applyAlignment="1" applyProtection="1">
      <alignment horizontal="center" vertical="center"/>
    </xf>
    <xf numFmtId="0" fontId="11" fillId="0" borderId="75" xfId="5" applyFont="1" applyFill="1" applyBorder="1" applyAlignment="1" applyProtection="1">
      <alignment horizontal="center" vertical="center"/>
    </xf>
    <xf numFmtId="0" fontId="11" fillId="0" borderId="354" xfId="0" applyFont="1" applyFill="1" applyBorder="1" applyAlignment="1">
      <alignment horizontal="center" vertical="center" textRotation="255"/>
    </xf>
    <xf numFmtId="0" fontId="11" fillId="0" borderId="190" xfId="0" applyFont="1" applyFill="1" applyBorder="1" applyAlignment="1">
      <alignment horizontal="center" vertical="center" textRotation="255"/>
    </xf>
    <xf numFmtId="0" fontId="11" fillId="0" borderId="292" xfId="0" applyFont="1" applyFill="1" applyBorder="1" applyAlignment="1">
      <alignment horizontal="center" vertical="center" textRotation="255"/>
    </xf>
    <xf numFmtId="0" fontId="11" fillId="0" borderId="286" xfId="0" applyFont="1" applyFill="1" applyBorder="1" applyAlignment="1">
      <alignment horizontal="center" vertical="center" textRotation="255"/>
    </xf>
    <xf numFmtId="0" fontId="11" fillId="0" borderId="293" xfId="0" applyFont="1" applyFill="1" applyBorder="1" applyAlignment="1">
      <alignment horizontal="center" vertical="center" textRotation="255"/>
    </xf>
    <xf numFmtId="0" fontId="11" fillId="0" borderId="305"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335" xfId="0" applyFont="1" applyFill="1" applyBorder="1" applyAlignment="1">
      <alignment horizontal="center" vertical="center" textRotation="255"/>
    </xf>
    <xf numFmtId="0" fontId="11" fillId="0" borderId="336" xfId="0" applyFont="1" applyFill="1" applyBorder="1" applyAlignment="1">
      <alignment horizontal="center" vertical="center" textRotation="255"/>
    </xf>
    <xf numFmtId="0" fontId="11" fillId="0" borderId="253" xfId="0" applyFont="1" applyFill="1" applyBorder="1" applyAlignment="1">
      <alignment horizontal="center" vertical="center" textRotation="255"/>
    </xf>
    <xf numFmtId="0" fontId="11" fillId="0" borderId="290" xfId="0" applyFont="1" applyFill="1" applyBorder="1" applyAlignment="1">
      <alignment horizontal="center" vertical="center" textRotation="255"/>
    </xf>
    <xf numFmtId="0" fontId="11" fillId="0" borderId="291" xfId="0" applyFont="1" applyFill="1" applyBorder="1" applyAlignment="1">
      <alignment horizontal="center" vertical="center" textRotation="255"/>
    </xf>
    <xf numFmtId="0" fontId="11" fillId="0" borderId="304"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03"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9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37" xfId="5" applyFont="1" applyFill="1" applyBorder="1" applyAlignment="1" applyProtection="1">
      <alignment horizontal="center" vertical="center"/>
    </xf>
    <xf numFmtId="0" fontId="11" fillId="0" borderId="23" xfId="5" applyFont="1" applyFill="1" applyBorder="1" applyAlignment="1" applyProtection="1">
      <alignment horizontal="center" vertical="center"/>
    </xf>
    <xf numFmtId="0" fontId="11" fillId="0" borderId="337" xfId="5" applyFont="1" applyFill="1" applyBorder="1" applyAlignment="1" applyProtection="1">
      <alignment horizontal="center" vertical="center"/>
    </xf>
    <xf numFmtId="0" fontId="11" fillId="0" borderId="37" xfId="5" applyFont="1" applyFill="1" applyBorder="1" applyAlignment="1" applyProtection="1">
      <alignment horizontal="center" vertical="center"/>
    </xf>
    <xf numFmtId="0" fontId="11" fillId="0" borderId="40" xfId="5" applyFont="1" applyFill="1" applyBorder="1" applyAlignment="1" applyProtection="1">
      <alignment horizontal="center" vertical="center"/>
    </xf>
    <xf numFmtId="0" fontId="11" fillId="0" borderId="125" xfId="5" applyFont="1" applyFill="1" applyBorder="1" applyAlignment="1" applyProtection="1">
      <alignment horizontal="center" vertical="center"/>
    </xf>
    <xf numFmtId="0" fontId="11" fillId="0" borderId="277" xfId="5" applyFont="1" applyFill="1" applyBorder="1" applyAlignment="1" applyProtection="1">
      <alignment horizontal="center" vertical="center"/>
    </xf>
    <xf numFmtId="179" fontId="35" fillId="0" borderId="0" xfId="0" applyNumberFormat="1" applyFont="1" applyFill="1" applyAlignment="1" applyProtection="1">
      <alignment horizontal="left"/>
      <protection locked="0"/>
    </xf>
    <xf numFmtId="22" fontId="24" fillId="0" borderId="0" xfId="5" applyNumberFormat="1" applyFont="1" applyFill="1" applyAlignment="1" applyProtection="1">
      <alignment horizontal="center"/>
    </xf>
    <xf numFmtId="179" fontId="35" fillId="0" borderId="292" xfId="0" applyNumberFormat="1" applyFont="1" applyFill="1" applyBorder="1" applyAlignment="1" applyProtection="1">
      <alignment horizontal="center" vertical="center"/>
      <protection locked="0"/>
    </xf>
    <xf numFmtId="179" fontId="35" fillId="0" borderId="23" xfId="0" applyNumberFormat="1" applyFont="1" applyFill="1" applyBorder="1" applyAlignment="1" applyProtection="1">
      <alignment horizontal="center" vertical="center"/>
      <protection locked="0"/>
    </xf>
    <xf numFmtId="0" fontId="11" fillId="0" borderId="286" xfId="0" applyFont="1" applyFill="1" applyBorder="1" applyAlignment="1">
      <alignment horizontal="center" vertical="center"/>
    </xf>
    <xf numFmtId="0" fontId="11" fillId="0" borderId="0" xfId="0" applyFont="1" applyFill="1" applyBorder="1" applyAlignment="1">
      <alignment horizontal="center" vertical="center"/>
    </xf>
    <xf numFmtId="22" fontId="15" fillId="0" borderId="0" xfId="5" applyNumberFormat="1" applyFont="1" applyFill="1" applyAlignment="1" applyProtection="1">
      <alignment horizontal="center"/>
    </xf>
    <xf numFmtId="0" fontId="9" fillId="0" borderId="237" xfId="5" applyFont="1" applyFill="1" applyBorder="1" applyAlignment="1" applyProtection="1">
      <alignment horizontal="center" vertical="center"/>
    </xf>
    <xf numFmtId="0" fontId="9" fillId="0" borderId="23" xfId="5" applyFont="1" applyFill="1" applyBorder="1" applyAlignment="1" applyProtection="1">
      <alignment horizontal="center" vertical="center"/>
    </xf>
    <xf numFmtId="0" fontId="9" fillId="0" borderId="337" xfId="5" applyFont="1" applyFill="1" applyBorder="1" applyAlignment="1" applyProtection="1">
      <alignment horizontal="center" vertical="center"/>
    </xf>
    <xf numFmtId="0" fontId="9" fillId="0" borderId="236" xfId="0" applyFont="1" applyFill="1" applyBorder="1" applyAlignment="1">
      <alignment horizontal="center" vertical="center" textRotation="255"/>
    </xf>
    <xf numFmtId="177" fontId="9" fillId="0" borderId="276" xfId="5" applyNumberFormat="1" applyFont="1" applyFill="1" applyBorder="1" applyAlignment="1" applyProtection="1">
      <alignment horizontal="center" vertical="center"/>
    </xf>
    <xf numFmtId="177" fontId="9" fillId="0" borderId="70" xfId="5" applyNumberFormat="1" applyFont="1" applyFill="1" applyBorder="1" applyAlignment="1" applyProtection="1">
      <alignment horizontal="center" vertical="center"/>
    </xf>
    <xf numFmtId="177" fontId="9" fillId="0" borderId="71" xfId="5" applyNumberFormat="1" applyFont="1" applyFill="1" applyBorder="1" applyAlignment="1" applyProtection="1">
      <alignment horizontal="center" vertical="center"/>
    </xf>
    <xf numFmtId="177" fontId="9" fillId="0" borderId="206" xfId="5" applyNumberFormat="1" applyFont="1" applyFill="1" applyBorder="1" applyAlignment="1" applyProtection="1">
      <alignment horizontal="center" vertical="center"/>
    </xf>
    <xf numFmtId="177" fontId="9" fillId="0" borderId="207" xfId="5" applyNumberFormat="1" applyFont="1" applyFill="1" applyBorder="1" applyAlignment="1" applyProtection="1">
      <alignment horizontal="center" vertical="center"/>
    </xf>
    <xf numFmtId="177" fontId="9" fillId="0" borderId="355" xfId="5" applyNumberFormat="1" applyFont="1" applyFill="1" applyBorder="1" applyAlignment="1" applyProtection="1">
      <alignment horizontal="center" vertical="center"/>
    </xf>
    <xf numFmtId="0" fontId="9" fillId="0" borderId="332" xfId="5" applyFont="1" applyFill="1" applyBorder="1" applyAlignment="1" applyProtection="1">
      <alignment horizontal="center" vertical="center"/>
    </xf>
    <xf numFmtId="0" fontId="9" fillId="0" borderId="323" xfId="5" applyFont="1" applyFill="1" applyBorder="1" applyAlignment="1" applyProtection="1">
      <alignment horizontal="center" vertical="center"/>
    </xf>
    <xf numFmtId="184" fontId="10" fillId="0" borderId="0" xfId="0" applyNumberFormat="1" applyFont="1" applyFill="1" applyBorder="1" applyAlignment="1" applyProtection="1">
      <alignment horizontal="center"/>
      <protection locked="0"/>
    </xf>
    <xf numFmtId="0" fontId="9" fillId="0" borderId="281" xfId="5" applyFont="1" applyFill="1" applyBorder="1" applyAlignment="1" applyProtection="1">
      <alignment horizontal="left" vertical="center"/>
    </xf>
    <xf numFmtId="0" fontId="9" fillId="0" borderId="332" xfId="5" applyFont="1" applyFill="1" applyBorder="1" applyAlignment="1" applyProtection="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177" fontId="9" fillId="0" borderId="356" xfId="5" applyNumberFormat="1" applyFont="1" applyFill="1" applyBorder="1" applyAlignment="1" applyProtection="1">
      <alignment horizontal="center" vertical="center"/>
    </xf>
    <xf numFmtId="0" fontId="9" fillId="0" borderId="75" xfId="5" applyFont="1" applyFill="1" applyBorder="1" applyAlignment="1" applyProtection="1">
      <alignment horizontal="center" vertical="center"/>
    </xf>
    <xf numFmtId="0" fontId="9" fillId="0" borderId="27" xfId="5" applyFont="1" applyFill="1" applyBorder="1" applyAlignment="1" applyProtection="1">
      <alignment horizontal="center" vertical="center"/>
    </xf>
    <xf numFmtId="179" fontId="10" fillId="0" borderId="23" xfId="0" applyNumberFormat="1" applyFont="1" applyFill="1" applyBorder="1" applyAlignment="1" applyProtection="1">
      <alignment horizontal="center" vertical="center"/>
      <protection locked="0"/>
    </xf>
    <xf numFmtId="0" fontId="9" fillId="0" borderId="28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91" xfId="0" applyFont="1" applyFill="1" applyBorder="1" applyAlignment="1">
      <alignment horizontal="center" vertical="center"/>
    </xf>
    <xf numFmtId="0" fontId="9" fillId="0" borderId="212"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357"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47" xfId="0" applyFont="1" applyFill="1" applyBorder="1" applyAlignment="1">
      <alignment horizontal="center" vertical="center"/>
    </xf>
    <xf numFmtId="179" fontId="9" fillId="2" borderId="306" xfId="0" applyNumberFormat="1" applyFont="1" applyFill="1" applyBorder="1" applyAlignment="1" applyProtection="1">
      <alignment horizontal="center" vertical="center"/>
      <protection locked="0"/>
    </xf>
    <xf numFmtId="179" fontId="9" fillId="2" borderId="31" xfId="0" applyNumberFormat="1" applyFont="1" applyFill="1" applyBorder="1" applyAlignment="1" applyProtection="1">
      <alignment horizontal="center" vertical="center"/>
      <protection locked="0"/>
    </xf>
    <xf numFmtId="0" fontId="9" fillId="2" borderId="58" xfId="0" applyFont="1" applyFill="1" applyBorder="1" applyAlignment="1">
      <alignment horizontal="center" vertical="center"/>
    </xf>
    <xf numFmtId="0" fontId="9" fillId="2" borderId="311" xfId="0" applyFont="1" applyFill="1" applyBorder="1" applyAlignment="1">
      <alignment horizontal="center" vertical="center"/>
    </xf>
    <xf numFmtId="0" fontId="9" fillId="2" borderId="212" xfId="0" applyFont="1" applyFill="1" applyBorder="1" applyAlignment="1">
      <alignment horizontal="center" vertical="center"/>
    </xf>
    <xf numFmtId="0" fontId="9" fillId="2" borderId="308" xfId="0" applyFont="1" applyFill="1" applyBorder="1" applyAlignment="1">
      <alignment horizontal="center" vertical="center"/>
    </xf>
    <xf numFmtId="0" fontId="9" fillId="2" borderId="313" xfId="0" applyFont="1" applyFill="1" applyBorder="1" applyAlignment="1">
      <alignment horizontal="center" vertical="center"/>
    </xf>
    <xf numFmtId="0" fontId="31" fillId="2" borderId="26" xfId="0" applyFont="1" applyFill="1" applyBorder="1" applyAlignment="1">
      <alignment horizontal="left" vertical="center" wrapText="1"/>
    </xf>
    <xf numFmtId="0" fontId="15" fillId="2" borderId="16" xfId="0" applyFont="1" applyFill="1" applyBorder="1" applyAlignment="1">
      <alignment horizontal="left" vertical="center"/>
    </xf>
    <xf numFmtId="0" fontId="9" fillId="2" borderId="339" xfId="0" applyFont="1" applyFill="1" applyBorder="1" applyAlignment="1">
      <alignment horizontal="center" vertical="center" textRotation="255"/>
    </xf>
    <xf numFmtId="0" fontId="9" fillId="2" borderId="296" xfId="0" applyFont="1" applyFill="1" applyBorder="1" applyAlignment="1">
      <alignment horizontal="center" vertical="center" textRotation="255"/>
    </xf>
    <xf numFmtId="0" fontId="9" fillId="2" borderId="297" xfId="0" applyFont="1" applyFill="1" applyBorder="1" applyAlignment="1">
      <alignment horizontal="center" vertical="center" textRotation="255"/>
    </xf>
    <xf numFmtId="0" fontId="17" fillId="2" borderId="0" xfId="0" applyFont="1" applyFill="1" applyAlignment="1">
      <alignment horizontal="left" vertical="center"/>
    </xf>
    <xf numFmtId="0" fontId="31" fillId="2" borderId="358" xfId="0" applyFont="1" applyFill="1" applyBorder="1" applyAlignment="1">
      <alignment horizontal="left" vertical="center" wrapText="1"/>
    </xf>
    <xf numFmtId="0" fontId="9" fillId="2" borderId="307" xfId="0" applyFont="1" applyFill="1" applyBorder="1" applyAlignment="1">
      <alignment horizontal="center" vertical="center"/>
    </xf>
    <xf numFmtId="0" fontId="17" fillId="0" borderId="0" xfId="0" applyFont="1" applyFill="1" applyAlignment="1">
      <alignment horizontal="left" vertical="center"/>
    </xf>
    <xf numFmtId="0" fontId="0" fillId="0" borderId="0" xfId="0" applyFill="1" applyAlignment="1">
      <alignment vertical="center"/>
    </xf>
    <xf numFmtId="0" fontId="9" fillId="0" borderId="306"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311" xfId="0" applyFont="1" applyFill="1" applyBorder="1" applyAlignment="1">
      <alignment horizontal="center" vertical="center" textRotation="255"/>
    </xf>
    <xf numFmtId="0" fontId="11" fillId="0" borderId="33" xfId="0" applyFont="1" applyFill="1" applyBorder="1" applyAlignment="1">
      <alignment horizontal="center" vertical="center"/>
    </xf>
    <xf numFmtId="0" fontId="11" fillId="0" borderId="135" xfId="0" applyFont="1" applyFill="1" applyBorder="1" applyAlignment="1">
      <alignment horizontal="center" vertical="center"/>
    </xf>
    <xf numFmtId="0" fontId="11" fillId="0" borderId="306" xfId="0" applyFont="1" applyFill="1" applyBorder="1" applyAlignment="1">
      <alignment horizontal="center" vertical="center" textRotation="255"/>
    </xf>
    <xf numFmtId="0" fontId="11" fillId="0" borderId="311" xfId="0" applyFont="1" applyFill="1" applyBorder="1" applyAlignment="1">
      <alignment horizontal="center" vertical="center" textRotation="255"/>
    </xf>
    <xf numFmtId="0" fontId="11" fillId="0" borderId="339" xfId="0" applyFont="1" applyFill="1" applyBorder="1" applyAlignment="1">
      <alignment horizontal="center" vertical="center" textRotation="255"/>
    </xf>
    <xf numFmtId="0" fontId="11" fillId="0" borderId="296" xfId="0" applyFont="1" applyFill="1" applyBorder="1" applyAlignment="1">
      <alignment horizontal="center" vertical="center" textRotation="255"/>
    </xf>
    <xf numFmtId="0" fontId="11" fillId="0" borderId="297" xfId="0" applyFont="1" applyFill="1" applyBorder="1" applyAlignment="1">
      <alignment horizontal="center" vertical="center" textRotation="255"/>
    </xf>
    <xf numFmtId="0" fontId="11" fillId="0" borderId="54"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69"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307" xfId="0" applyFont="1" applyFill="1" applyBorder="1" applyAlignment="1">
      <alignment horizontal="center" vertical="center"/>
    </xf>
    <xf numFmtId="0" fontId="11" fillId="0" borderId="308" xfId="0" applyFont="1" applyFill="1" applyBorder="1" applyAlignment="1">
      <alignment horizontal="center" vertical="center"/>
    </xf>
    <xf numFmtId="0" fontId="11" fillId="0" borderId="313" xfId="0" applyFont="1" applyFill="1" applyBorder="1" applyAlignment="1">
      <alignment horizontal="center" vertical="center"/>
    </xf>
    <xf numFmtId="179" fontId="35" fillId="0" borderId="306" xfId="0" applyNumberFormat="1" applyFont="1" applyFill="1" applyBorder="1" applyAlignment="1" applyProtection="1">
      <alignment horizontal="center" vertical="center"/>
      <protection locked="0"/>
    </xf>
    <xf numFmtId="179" fontId="35" fillId="0" borderId="31" xfId="0" applyNumberFormat="1" applyFont="1" applyFill="1" applyBorder="1" applyAlignment="1" applyProtection="1">
      <alignment horizontal="center" vertical="center"/>
      <protection locked="0"/>
    </xf>
    <xf numFmtId="0" fontId="11" fillId="0" borderId="58" xfId="0" applyFont="1" applyFill="1" applyBorder="1" applyAlignment="1">
      <alignment horizontal="center" vertical="center"/>
    </xf>
    <xf numFmtId="0" fontId="11" fillId="0" borderId="58" xfId="0" applyFont="1" applyFill="1" applyBorder="1" applyAlignment="1">
      <alignment horizontal="center" vertical="center" textRotation="255"/>
    </xf>
    <xf numFmtId="49" fontId="11" fillId="0" borderId="306" xfId="0" applyNumberFormat="1" applyFont="1" applyFill="1" applyBorder="1" applyAlignment="1">
      <alignment horizontal="center" vertical="center" textRotation="255"/>
    </xf>
    <xf numFmtId="49" fontId="11" fillId="0" borderId="58" xfId="0" applyNumberFormat="1" applyFont="1" applyFill="1" applyBorder="1" applyAlignment="1">
      <alignment horizontal="center" vertical="center" textRotation="255"/>
    </xf>
    <xf numFmtId="49" fontId="11" fillId="0" borderId="311" xfId="0" applyNumberFormat="1" applyFont="1" applyFill="1" applyBorder="1" applyAlignment="1">
      <alignment horizontal="center" vertical="center" textRotation="255"/>
    </xf>
    <xf numFmtId="0" fontId="11" fillId="0" borderId="351" xfId="0" applyFont="1" applyFill="1" applyBorder="1" applyAlignment="1">
      <alignment horizontal="center" vertical="center" textRotation="255"/>
    </xf>
    <xf numFmtId="0" fontId="11" fillId="0" borderId="350" xfId="0" applyFont="1" applyFill="1" applyBorder="1" applyAlignment="1">
      <alignment horizontal="center" vertical="center" textRotation="255"/>
    </xf>
    <xf numFmtId="179" fontId="11" fillId="0" borderId="306" xfId="0" applyNumberFormat="1" applyFont="1" applyFill="1" applyBorder="1" applyAlignment="1" applyProtection="1">
      <alignment horizontal="center" vertical="center" textRotation="255"/>
      <protection locked="0"/>
    </xf>
    <xf numFmtId="179" fontId="11" fillId="0" borderId="58" xfId="0" applyNumberFormat="1" applyFont="1" applyFill="1" applyBorder="1" applyAlignment="1" applyProtection="1">
      <alignment horizontal="center" vertical="center" textRotation="255"/>
      <protection locked="0"/>
    </xf>
    <xf numFmtId="179" fontId="11" fillId="0" borderId="350" xfId="0" applyNumberFormat="1" applyFont="1" applyFill="1" applyBorder="1" applyAlignment="1" applyProtection="1">
      <alignment horizontal="center" vertical="center" textRotation="255"/>
      <protection locked="0"/>
    </xf>
    <xf numFmtId="0" fontId="15" fillId="0" borderId="359" xfId="0" applyFont="1" applyBorder="1" applyAlignment="1">
      <alignment horizontal="center" vertical="center" wrapText="1"/>
    </xf>
    <xf numFmtId="0" fontId="15" fillId="0" borderId="360" xfId="0" applyFont="1" applyBorder="1" applyAlignment="1">
      <alignment horizontal="center" vertical="center" wrapText="1"/>
    </xf>
    <xf numFmtId="0" fontId="15" fillId="0" borderId="365" xfId="0" applyFont="1" applyBorder="1" applyAlignment="1">
      <alignment horizontal="center" vertical="center" wrapText="1"/>
    </xf>
    <xf numFmtId="0" fontId="15" fillId="0" borderId="321"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361" xfId="0" applyFont="1" applyBorder="1" applyAlignment="1" applyProtection="1">
      <alignment horizontal="center" vertical="center" wrapText="1"/>
    </xf>
    <xf numFmtId="0" fontId="15" fillId="0" borderId="362" xfId="0" applyFont="1" applyBorder="1" applyAlignment="1" applyProtection="1">
      <alignment horizontal="center" vertical="center" wrapText="1"/>
    </xf>
    <xf numFmtId="0" fontId="15" fillId="0" borderId="363" xfId="0" applyFont="1" applyBorder="1" applyAlignment="1" applyProtection="1">
      <alignment horizontal="center" vertical="center" wrapText="1"/>
    </xf>
    <xf numFmtId="0" fontId="15" fillId="0" borderId="190" xfId="0" applyFont="1" applyBorder="1" applyAlignment="1">
      <alignment horizontal="center" vertical="center" textRotation="255"/>
    </xf>
    <xf numFmtId="0" fontId="17" fillId="0" borderId="0" xfId="0" applyFont="1" applyAlignment="1">
      <alignment horizontal="left" vertical="center"/>
    </xf>
    <xf numFmtId="0" fontId="38" fillId="0" borderId="0" xfId="0" applyFont="1" applyAlignment="1">
      <alignment horizontal="left" vertical="center"/>
    </xf>
    <xf numFmtId="0" fontId="15" fillId="0" borderId="29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20" xfId="0" applyFont="1" applyBorder="1" applyAlignment="1">
      <alignment horizontal="center" vertical="center" wrapText="1"/>
    </xf>
    <xf numFmtId="0" fontId="15" fillId="0" borderId="29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64" xfId="0" applyFont="1" applyBorder="1" applyAlignment="1">
      <alignment horizontal="center" vertical="center" wrapText="1"/>
    </xf>
    <xf numFmtId="0" fontId="15" fillId="2" borderId="167" xfId="0" applyFont="1" applyFill="1" applyBorder="1" applyAlignment="1">
      <alignment horizontal="center" vertical="center"/>
    </xf>
    <xf numFmtId="0" fontId="15" fillId="0" borderId="78" xfId="0" applyFont="1" applyBorder="1" applyAlignment="1">
      <alignment horizontal="center" vertical="center"/>
    </xf>
    <xf numFmtId="38" fontId="15" fillId="2" borderId="319" xfId="2" applyFont="1" applyFill="1" applyBorder="1" applyAlignment="1">
      <alignment horizontal="center" vertical="center"/>
    </xf>
    <xf numFmtId="38" fontId="15" fillId="2" borderId="320" xfId="2" applyFont="1" applyFill="1" applyBorder="1" applyAlignment="1">
      <alignment horizontal="center" vertical="center"/>
    </xf>
    <xf numFmtId="0" fontId="15" fillId="2" borderId="81" xfId="0" applyFont="1" applyFill="1" applyBorder="1" applyAlignment="1">
      <alignment horizontal="center" vertical="center" wrapText="1"/>
    </xf>
    <xf numFmtId="0" fontId="15" fillId="0" borderId="322" xfId="0" applyFont="1" applyBorder="1" applyAlignment="1">
      <alignment horizontal="center" vertical="center"/>
    </xf>
    <xf numFmtId="38" fontId="15" fillId="2" borderId="167" xfId="2" applyFont="1" applyFill="1" applyBorder="1" applyAlignment="1">
      <alignment horizontal="center" vertical="center" wrapText="1"/>
    </xf>
    <xf numFmtId="38" fontId="15" fillId="2" borderId="278" xfId="2" applyFont="1" applyFill="1" applyBorder="1" applyAlignment="1">
      <alignment horizontal="center" vertical="center"/>
    </xf>
    <xf numFmtId="38" fontId="15" fillId="2" borderId="332" xfId="2" applyFont="1" applyFill="1" applyBorder="1" applyAlignment="1">
      <alignment horizontal="center" vertical="center"/>
    </xf>
    <xf numFmtId="38" fontId="15" fillId="2" borderId="323" xfId="2" applyFont="1" applyFill="1" applyBorder="1" applyAlignment="1">
      <alignment horizontal="center" vertical="center"/>
    </xf>
  </cellXfs>
  <cellStyles count="10">
    <cellStyle name="パーセント" xfId="1" builtinId="5"/>
    <cellStyle name="桁区切り" xfId="2" builtinId="6"/>
    <cellStyle name="桁区切り 2" xfId="3"/>
    <cellStyle name="桁区切り 2 2" xfId="8"/>
    <cellStyle name="標準" xfId="0" builtinId="0"/>
    <cellStyle name="標準 2 2" xfId="9"/>
    <cellStyle name="標準_Sheet1" xfId="4"/>
    <cellStyle name="標準_稲生産計画" xfId="5"/>
    <cellStyle name="標準_水・陸稲"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228003</xdr:colOff>
      <xdr:row>45</xdr:row>
      <xdr:rowOff>0</xdr:rowOff>
    </xdr:from>
    <xdr:ext cx="339067" cy="65"/>
    <xdr:sp macro="" textlink="">
      <xdr:nvSpPr>
        <xdr:cNvPr id="3073" name="Text Box 1"/>
        <xdr:cNvSpPr txBox="1">
          <a:spLocks noChangeArrowheads="1"/>
        </xdr:cNvSpPr>
      </xdr:nvSpPr>
      <xdr:spPr bwMode="auto">
        <a:xfrm>
          <a:off x="2856903"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 name="Text Box 1"/>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 name="Text Box 1"/>
        <xdr:cNvSpPr txBox="1">
          <a:spLocks noChangeArrowheads="1"/>
        </xdr:cNvSpPr>
      </xdr:nvSpPr>
      <xdr:spPr bwMode="auto">
        <a:xfrm>
          <a:off x="2885457"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 name="Text Box 1"/>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 name="Text Box 1"/>
        <xdr:cNvSpPr txBox="1">
          <a:spLocks noChangeArrowheads="1"/>
        </xdr:cNvSpPr>
      </xdr:nvSpPr>
      <xdr:spPr bwMode="auto">
        <a:xfrm>
          <a:off x="2961314" y="119824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9" name="Text Box 1"/>
        <xdr:cNvSpPr txBox="1">
          <a:spLocks noChangeArrowheads="1"/>
        </xdr:cNvSpPr>
      </xdr:nvSpPr>
      <xdr:spPr bwMode="auto">
        <a:xfrm>
          <a:off x="2591079" y="119824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0"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1"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2"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3"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8" name="Text Box 1"/>
        <xdr:cNvSpPr txBox="1">
          <a:spLocks noChangeArrowheads="1"/>
        </xdr:cNvSpPr>
      </xdr:nvSpPr>
      <xdr:spPr bwMode="auto">
        <a:xfrm>
          <a:off x="3333169" y="111442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9" name="Text Box 1"/>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31</xdr:row>
      <xdr:rowOff>0</xdr:rowOff>
    </xdr:from>
    <xdr:ext cx="339067" cy="65"/>
    <xdr:sp macro="" textlink="">
      <xdr:nvSpPr>
        <xdr:cNvPr id="14"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31</xdr:row>
      <xdr:rowOff>0</xdr:rowOff>
    </xdr:from>
    <xdr:ext cx="347531" cy="65"/>
    <xdr:sp macro="" textlink="">
      <xdr:nvSpPr>
        <xdr:cNvPr id="15"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31</xdr:row>
      <xdr:rowOff>0</xdr:rowOff>
    </xdr:from>
    <xdr:ext cx="339067" cy="65"/>
    <xdr:sp macro="" textlink="">
      <xdr:nvSpPr>
        <xdr:cNvPr id="16"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31</xdr:row>
      <xdr:rowOff>0</xdr:rowOff>
    </xdr:from>
    <xdr:ext cx="347531" cy="65"/>
    <xdr:sp macro="" textlink="">
      <xdr:nvSpPr>
        <xdr:cNvPr id="17"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20" name="Text Box 1"/>
        <xdr:cNvSpPr txBox="1">
          <a:spLocks noChangeArrowheads="1"/>
        </xdr:cNvSpPr>
      </xdr:nvSpPr>
      <xdr:spPr bwMode="auto">
        <a:xfrm>
          <a:off x="2582583" y="39471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1" name="Text Box 1"/>
        <xdr:cNvSpPr txBox="1">
          <a:spLocks noChangeArrowheads="1"/>
        </xdr:cNvSpPr>
      </xdr:nvSpPr>
      <xdr:spPr bwMode="auto">
        <a:xfrm>
          <a:off x="2318546" y="39471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22" name="Text Box 1"/>
        <xdr:cNvSpPr txBox="1">
          <a:spLocks noChangeArrowheads="1"/>
        </xdr:cNvSpPr>
      </xdr:nvSpPr>
      <xdr:spPr bwMode="auto">
        <a:xfrm>
          <a:off x="2611137" y="39471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23" name="Text Box 1"/>
        <xdr:cNvSpPr txBox="1">
          <a:spLocks noChangeArrowheads="1"/>
        </xdr:cNvSpPr>
      </xdr:nvSpPr>
      <xdr:spPr bwMode="auto">
        <a:xfrm>
          <a:off x="2347245" y="39471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24"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25"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26"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27"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62</xdr:row>
      <xdr:rowOff>0</xdr:rowOff>
    </xdr:from>
    <xdr:ext cx="339067" cy="65"/>
    <xdr:sp macro="" textlink="">
      <xdr:nvSpPr>
        <xdr:cNvPr id="28" name="Text Box 1"/>
        <xdr:cNvSpPr txBox="1">
          <a:spLocks noChangeArrowheads="1"/>
        </xdr:cNvSpPr>
      </xdr:nvSpPr>
      <xdr:spPr bwMode="auto">
        <a:xfrm>
          <a:off x="2582583"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62</xdr:row>
      <xdr:rowOff>0</xdr:rowOff>
    </xdr:from>
    <xdr:ext cx="347531" cy="65"/>
    <xdr:sp macro="" textlink="">
      <xdr:nvSpPr>
        <xdr:cNvPr id="29" name="Text Box 1"/>
        <xdr:cNvSpPr txBox="1">
          <a:spLocks noChangeArrowheads="1"/>
        </xdr:cNvSpPr>
      </xdr:nvSpPr>
      <xdr:spPr bwMode="auto">
        <a:xfrm>
          <a:off x="2318546"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62</xdr:row>
      <xdr:rowOff>0</xdr:rowOff>
    </xdr:from>
    <xdr:ext cx="339067" cy="65"/>
    <xdr:sp macro="" textlink="">
      <xdr:nvSpPr>
        <xdr:cNvPr id="30" name="Text Box 1"/>
        <xdr:cNvSpPr txBox="1">
          <a:spLocks noChangeArrowheads="1"/>
        </xdr:cNvSpPr>
      </xdr:nvSpPr>
      <xdr:spPr bwMode="auto">
        <a:xfrm>
          <a:off x="2611137"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62</xdr:row>
      <xdr:rowOff>0</xdr:rowOff>
    </xdr:from>
    <xdr:ext cx="347531" cy="65"/>
    <xdr:sp macro="" textlink="">
      <xdr:nvSpPr>
        <xdr:cNvPr id="31" name="Text Box 1"/>
        <xdr:cNvSpPr txBox="1">
          <a:spLocks noChangeArrowheads="1"/>
        </xdr:cNvSpPr>
      </xdr:nvSpPr>
      <xdr:spPr bwMode="auto">
        <a:xfrm>
          <a:off x="2347245"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62</xdr:row>
      <xdr:rowOff>0</xdr:rowOff>
    </xdr:from>
    <xdr:ext cx="339067" cy="65"/>
    <xdr:sp macro="" textlink="">
      <xdr:nvSpPr>
        <xdr:cNvPr id="32" name="Text Box 1"/>
        <xdr:cNvSpPr txBox="1">
          <a:spLocks noChangeArrowheads="1"/>
        </xdr:cNvSpPr>
      </xdr:nvSpPr>
      <xdr:spPr bwMode="auto">
        <a:xfrm>
          <a:off x="2686994"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62</xdr:row>
      <xdr:rowOff>0</xdr:rowOff>
    </xdr:from>
    <xdr:ext cx="347531" cy="65"/>
    <xdr:sp macro="" textlink="">
      <xdr:nvSpPr>
        <xdr:cNvPr id="33" name="Text Box 1"/>
        <xdr:cNvSpPr txBox="1">
          <a:spLocks noChangeArrowheads="1"/>
        </xdr:cNvSpPr>
      </xdr:nvSpPr>
      <xdr:spPr bwMode="auto">
        <a:xfrm>
          <a:off x="235485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62</xdr:row>
      <xdr:rowOff>0</xdr:rowOff>
    </xdr:from>
    <xdr:ext cx="339067" cy="65"/>
    <xdr:sp macro="" textlink="">
      <xdr:nvSpPr>
        <xdr:cNvPr id="34"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62</xdr:row>
      <xdr:rowOff>0</xdr:rowOff>
    </xdr:from>
    <xdr:ext cx="347531" cy="65"/>
    <xdr:sp macro="" textlink="">
      <xdr:nvSpPr>
        <xdr:cNvPr id="35"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62</xdr:row>
      <xdr:rowOff>0</xdr:rowOff>
    </xdr:from>
    <xdr:ext cx="339067" cy="65"/>
    <xdr:sp macro="" textlink="">
      <xdr:nvSpPr>
        <xdr:cNvPr id="36"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62</xdr:row>
      <xdr:rowOff>0</xdr:rowOff>
    </xdr:from>
    <xdr:ext cx="347531" cy="65"/>
    <xdr:sp macro="" textlink="">
      <xdr:nvSpPr>
        <xdr:cNvPr id="37"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62</xdr:row>
      <xdr:rowOff>0</xdr:rowOff>
    </xdr:from>
    <xdr:ext cx="339067" cy="65"/>
    <xdr:sp macro="" textlink="">
      <xdr:nvSpPr>
        <xdr:cNvPr id="38" name="Text Box 1"/>
        <xdr:cNvSpPr txBox="1">
          <a:spLocks noChangeArrowheads="1"/>
        </xdr:cNvSpPr>
      </xdr:nvSpPr>
      <xdr:spPr bwMode="auto">
        <a:xfrm>
          <a:off x="2997889"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62</xdr:row>
      <xdr:rowOff>0</xdr:rowOff>
    </xdr:from>
    <xdr:ext cx="347531" cy="65"/>
    <xdr:sp macro="" textlink="">
      <xdr:nvSpPr>
        <xdr:cNvPr id="39" name="Text Box 1"/>
        <xdr:cNvSpPr txBox="1">
          <a:spLocks noChangeArrowheads="1"/>
        </xdr:cNvSpPr>
      </xdr:nvSpPr>
      <xdr:spPr bwMode="auto">
        <a:xfrm>
          <a:off x="2516604"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40" name="Text Box 1"/>
        <xdr:cNvSpPr txBox="1">
          <a:spLocks noChangeArrowheads="1"/>
        </xdr:cNvSpPr>
      </xdr:nvSpPr>
      <xdr:spPr bwMode="auto">
        <a:xfrm>
          <a:off x="2582583"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41" name="Text Box 1"/>
        <xdr:cNvSpPr txBox="1">
          <a:spLocks noChangeArrowheads="1"/>
        </xdr:cNvSpPr>
      </xdr:nvSpPr>
      <xdr:spPr bwMode="auto">
        <a:xfrm>
          <a:off x="2318546"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2" name="Text Box 1"/>
        <xdr:cNvSpPr txBox="1">
          <a:spLocks noChangeArrowheads="1"/>
        </xdr:cNvSpPr>
      </xdr:nvSpPr>
      <xdr:spPr bwMode="auto">
        <a:xfrm>
          <a:off x="2611137"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43" name="Text Box 1"/>
        <xdr:cNvSpPr txBox="1">
          <a:spLocks noChangeArrowheads="1"/>
        </xdr:cNvSpPr>
      </xdr:nvSpPr>
      <xdr:spPr bwMode="auto">
        <a:xfrm>
          <a:off x="2347245"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44" name="Text Box 1"/>
        <xdr:cNvSpPr txBox="1">
          <a:spLocks noChangeArrowheads="1"/>
        </xdr:cNvSpPr>
      </xdr:nvSpPr>
      <xdr:spPr bwMode="auto">
        <a:xfrm>
          <a:off x="2686994"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45" name="Text Box 1"/>
        <xdr:cNvSpPr txBox="1">
          <a:spLocks noChangeArrowheads="1"/>
        </xdr:cNvSpPr>
      </xdr:nvSpPr>
      <xdr:spPr bwMode="auto">
        <a:xfrm>
          <a:off x="2354859"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46" name="Text Box 1"/>
        <xdr:cNvSpPr txBox="1">
          <a:spLocks noChangeArrowheads="1"/>
        </xdr:cNvSpPr>
      </xdr:nvSpPr>
      <xdr:spPr bwMode="auto">
        <a:xfrm>
          <a:off x="2997889"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47" name="Text Box 1"/>
        <xdr:cNvSpPr txBox="1">
          <a:spLocks noChangeArrowheads="1"/>
        </xdr:cNvSpPr>
      </xdr:nvSpPr>
      <xdr:spPr bwMode="auto">
        <a:xfrm>
          <a:off x="2516604"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54</xdr:row>
      <xdr:rowOff>89650</xdr:rowOff>
    </xdr:from>
    <xdr:to>
      <xdr:col>12</xdr:col>
      <xdr:colOff>199465</xdr:colOff>
      <xdr:row>56</xdr:row>
      <xdr:rowOff>156885</xdr:rowOff>
    </xdr:to>
    <xdr:sp macro="" textlink="">
      <xdr:nvSpPr>
        <xdr:cNvPr id="2" name="テキスト ボックス 1"/>
        <xdr:cNvSpPr txBox="1"/>
      </xdr:nvSpPr>
      <xdr:spPr>
        <a:xfrm>
          <a:off x="1882588" y="11044521"/>
          <a:ext cx="3516406" cy="47961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管内該当なし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67795</xdr:colOff>
      <xdr:row>17</xdr:row>
      <xdr:rowOff>38100</xdr:rowOff>
    </xdr:from>
    <xdr:to>
      <xdr:col>5</xdr:col>
      <xdr:colOff>934570</xdr:colOff>
      <xdr:row>17</xdr:row>
      <xdr:rowOff>485775</xdr:rowOff>
    </xdr:to>
    <xdr:sp macro="" textlink="">
      <xdr:nvSpPr>
        <xdr:cNvPr id="2" name="AutoShape 11"/>
        <xdr:cNvSpPr>
          <a:spLocks noChangeArrowheads="1"/>
        </xdr:cNvSpPr>
      </xdr:nvSpPr>
      <xdr:spPr bwMode="auto">
        <a:xfrm>
          <a:off x="67795" y="3471582"/>
          <a:ext cx="5465669" cy="4476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有機栽培については、平成３０年産水稲作付けにおいてＪＡＳ法に基づく登録</a:t>
          </a:r>
        </a:p>
        <a:p>
          <a:pPr algn="l" rtl="0">
            <a:lnSpc>
              <a:spcPts val="1200"/>
            </a:lnSpc>
            <a:defRPr sz="1000"/>
          </a:pPr>
          <a:r>
            <a:rPr lang="ja-JP" altLang="en-US" sz="1100" b="0" i="0" u="none" strike="noStrike" baseline="0">
              <a:solidFill>
                <a:srgbClr val="000000"/>
              </a:solidFill>
              <a:latin typeface="ＭＳ 明朝"/>
              <a:ea typeface="ＭＳ 明朝"/>
            </a:rPr>
            <a:t>　　認定機関の認定を受けた栽培面積。（転換期間中認定面積を含む）</a:t>
          </a:r>
          <a:endParaRPr lang="ja-JP" altLang="en-US"/>
        </a:p>
      </xdr:txBody>
    </xdr:sp>
    <xdr:clientData/>
  </xdr:twoCellAnchor>
  <xdr:twoCellAnchor>
    <xdr:from>
      <xdr:col>0</xdr:col>
      <xdr:colOff>76200</xdr:colOff>
      <xdr:row>17</xdr:row>
      <xdr:rowOff>571500</xdr:rowOff>
    </xdr:from>
    <xdr:to>
      <xdr:col>5</xdr:col>
      <xdr:colOff>942975</xdr:colOff>
      <xdr:row>17</xdr:row>
      <xdr:rowOff>2457450</xdr:rowOff>
    </xdr:to>
    <xdr:sp macro="" textlink="">
      <xdr:nvSpPr>
        <xdr:cNvPr id="3" name="AutoShape 12"/>
        <xdr:cNvSpPr>
          <a:spLocks noChangeArrowheads="1"/>
        </xdr:cNvSpPr>
      </xdr:nvSpPr>
      <xdr:spPr bwMode="auto">
        <a:xfrm>
          <a:off x="76200" y="3017520"/>
          <a:ext cx="3625215" cy="0"/>
        </a:xfrm>
        <a:prstGeom prst="roundRect">
          <a:avLst>
            <a:gd name="adj" fmla="val 7343"/>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※２　特別栽培については、平成３０年産水稲作付けにおいて、以下の区分により</a:t>
          </a:r>
        </a:p>
        <a:p>
          <a:pPr algn="l" rtl="0">
            <a:lnSpc>
              <a:spcPts val="1300"/>
            </a:lnSpc>
            <a:defRPr sz="1000"/>
          </a:pPr>
          <a:r>
            <a:rPr lang="ja-JP" altLang="en-US" sz="1100" b="0" i="0" u="none" strike="noStrike" baseline="0">
              <a:solidFill>
                <a:srgbClr val="000000"/>
              </a:solidFill>
              <a:latin typeface="ＭＳ 明朝"/>
              <a:ea typeface="ＭＳ 明朝"/>
            </a:rPr>
            <a:t>　　県で把握することができた栽培面積。</a:t>
          </a:r>
        </a:p>
        <a:p>
          <a:pPr algn="l" rtl="0">
            <a:lnSpc>
              <a:spcPts val="1300"/>
            </a:lnSpc>
            <a:defRPr sz="1000"/>
          </a:pPr>
          <a:r>
            <a:rPr lang="ja-JP" altLang="en-US" sz="1100" b="0" i="0" u="none" strike="noStrike" baseline="0">
              <a:solidFill>
                <a:srgbClr val="000000"/>
              </a:solidFill>
              <a:latin typeface="ＭＳ 明朝"/>
              <a:ea typeface="ＭＳ 明朝"/>
            </a:rPr>
            <a:t>　A・・・「福島県特別栽培認証制度」の登録認証機関により、特別栽培の認証を</a:t>
          </a:r>
        </a:p>
        <a:p>
          <a:pPr algn="l" rtl="0">
            <a:defRPr sz="1000"/>
          </a:pPr>
          <a:r>
            <a:rPr lang="ja-JP" altLang="en-US" sz="1100" b="0" i="0" u="none" strike="noStrike" baseline="0">
              <a:solidFill>
                <a:srgbClr val="000000"/>
              </a:solidFill>
              <a:latin typeface="ＭＳ 明朝"/>
              <a:ea typeface="ＭＳ 明朝"/>
            </a:rPr>
            <a:t>　　　　受けた面積。</a:t>
          </a:r>
        </a:p>
        <a:p>
          <a:pPr algn="l" rtl="0">
            <a:lnSpc>
              <a:spcPts val="1300"/>
            </a:lnSpc>
            <a:defRPr sz="1000"/>
          </a:pPr>
          <a:r>
            <a:rPr lang="ja-JP" altLang="en-US" sz="1100" b="0" i="0" u="none" strike="noStrike" baseline="0">
              <a:solidFill>
                <a:srgbClr val="000000"/>
              </a:solidFill>
              <a:latin typeface="ＭＳ 明朝"/>
              <a:ea typeface="ＭＳ 明朝"/>
            </a:rPr>
            <a:t>　B・・・Aの認証機関以外の認証機関により、特別栽培の認証を受けた面積。</a:t>
          </a:r>
        </a:p>
        <a:p>
          <a:pPr algn="l" rtl="0">
            <a:defRPr sz="1000"/>
          </a:pPr>
          <a:r>
            <a:rPr lang="ja-JP" altLang="en-US" sz="1100" b="0" i="0" u="none" strike="noStrike" baseline="0">
              <a:solidFill>
                <a:srgbClr val="000000"/>
              </a:solidFill>
              <a:latin typeface="ＭＳ 明朝"/>
              <a:ea typeface="ＭＳ 明朝"/>
            </a:rPr>
            <a:t>　C・・・A、B以外で、特別栽培の基準により栽培されていることが確認されている</a:t>
          </a:r>
        </a:p>
        <a:p>
          <a:pPr algn="l" rtl="0">
            <a:lnSpc>
              <a:spcPts val="1300"/>
            </a:lnSpc>
            <a:defRPr sz="1000"/>
          </a:pPr>
          <a:r>
            <a:rPr lang="ja-JP" altLang="en-US" sz="1100" b="0" i="0" u="none" strike="noStrike" baseline="0">
              <a:solidFill>
                <a:srgbClr val="000000"/>
              </a:solidFill>
              <a:latin typeface="ＭＳ 明朝"/>
              <a:ea typeface="ＭＳ 明朝"/>
            </a:rPr>
            <a:t>　　　　面積。（認証機関による特別栽培の認証は受けていないが、国のガイドラ</a:t>
          </a:r>
        </a:p>
        <a:p>
          <a:pPr algn="l" rtl="0">
            <a:lnSpc>
              <a:spcPts val="1300"/>
            </a:lnSpc>
            <a:defRPr sz="1000"/>
          </a:pPr>
          <a:r>
            <a:rPr lang="ja-JP" altLang="en-US" sz="1100" b="0" i="0" u="none" strike="noStrike" baseline="0">
              <a:solidFill>
                <a:srgbClr val="000000"/>
              </a:solidFill>
              <a:latin typeface="ＭＳ 明朝"/>
              <a:ea typeface="ＭＳ 明朝"/>
            </a:rPr>
            <a:t>　　　　インに基づき特別栽培の表示をして販売されている栽培面積。)</a:t>
          </a:r>
        </a:p>
        <a:p>
          <a:pPr algn="l" rtl="0">
            <a:defRPr sz="1000"/>
          </a:pPr>
          <a:r>
            <a:rPr lang="ja-JP" altLang="en-US" sz="1100" b="0" i="0" u="none" strike="noStrike" baseline="0">
              <a:solidFill>
                <a:srgbClr val="000000"/>
              </a:solidFill>
              <a:latin typeface="ＭＳ 明朝"/>
              <a:ea typeface="ＭＳ 明朝"/>
            </a:rPr>
            <a:t>　D・・・A、B、C以外で、特別栽培の基準により栽培されていることが確認されて</a:t>
          </a:r>
        </a:p>
        <a:p>
          <a:pPr algn="l" rtl="0">
            <a:lnSpc>
              <a:spcPts val="1300"/>
            </a:lnSpc>
            <a:defRPr sz="1000"/>
          </a:pPr>
          <a:r>
            <a:rPr lang="ja-JP" altLang="en-US" sz="1100" b="0" i="0" u="none" strike="noStrike" baseline="0">
              <a:solidFill>
                <a:srgbClr val="000000"/>
              </a:solidFill>
              <a:latin typeface="ＭＳ 明朝"/>
              <a:ea typeface="ＭＳ 明朝"/>
            </a:rPr>
            <a:t>　　　　いる面積。</a:t>
          </a:r>
          <a:endParaRPr lang="ja-JP" altLang="en-US"/>
        </a:p>
      </xdr:txBody>
    </xdr:sp>
    <xdr:clientData/>
  </xdr:twoCellAnchor>
  <xdr:twoCellAnchor>
    <xdr:from>
      <xdr:col>6</xdr:col>
      <xdr:colOff>104775</xdr:colOff>
      <xdr:row>17</xdr:row>
      <xdr:rowOff>38100</xdr:rowOff>
    </xdr:from>
    <xdr:to>
      <xdr:col>9</xdr:col>
      <xdr:colOff>1019175</xdr:colOff>
      <xdr:row>17</xdr:row>
      <xdr:rowOff>676275</xdr:rowOff>
    </xdr:to>
    <xdr:sp macro="" textlink="">
      <xdr:nvSpPr>
        <xdr:cNvPr id="4" name="AutoShape 13"/>
        <xdr:cNvSpPr>
          <a:spLocks noChangeArrowheads="1"/>
        </xdr:cNvSpPr>
      </xdr:nvSpPr>
      <xdr:spPr bwMode="auto">
        <a:xfrm>
          <a:off x="3808095" y="2887980"/>
          <a:ext cx="2362200" cy="12763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※３　エコファーマーについては、平成３１年３月末</a:t>
          </a:r>
        </a:p>
        <a:p>
          <a:pPr algn="l" rtl="0">
            <a:lnSpc>
              <a:spcPts val="1300"/>
            </a:lnSpc>
            <a:defRPr sz="1000"/>
          </a:pPr>
          <a:r>
            <a:rPr lang="ja-JP" altLang="en-US" sz="1100" b="0" i="0" u="none" strike="noStrike" baseline="0">
              <a:solidFill>
                <a:srgbClr val="000000"/>
              </a:solidFill>
              <a:latin typeface="ＭＳ 明朝"/>
              <a:ea typeface="ＭＳ 明朝"/>
            </a:rPr>
            <a:t>　　までに水稲を対象として認定された農業者数及び</a:t>
          </a:r>
        </a:p>
        <a:p>
          <a:pPr algn="l" rtl="0">
            <a:lnSpc>
              <a:spcPts val="1300"/>
            </a:lnSpc>
            <a:defRPr sz="1000"/>
          </a:pPr>
          <a:r>
            <a:rPr lang="ja-JP" altLang="en-US" sz="1100" b="0" i="0" u="none" strike="noStrike" baseline="0">
              <a:solidFill>
                <a:srgbClr val="000000"/>
              </a:solidFill>
              <a:latin typeface="ＭＳ 明朝"/>
              <a:ea typeface="ＭＳ 明朝"/>
            </a:rPr>
            <a:t>　　当該農業者における導入計画面積。</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274320</xdr:colOff>
      <xdr:row>10</xdr:row>
      <xdr:rowOff>76200</xdr:rowOff>
    </xdr:from>
    <xdr:ext cx="6341416" cy="1292662"/>
    <xdr:sp macro="" textlink="">
      <xdr:nvSpPr>
        <xdr:cNvPr id="2" name="テキスト ボックス 1"/>
        <xdr:cNvSpPr txBox="1"/>
      </xdr:nvSpPr>
      <xdr:spPr>
        <a:xfrm>
          <a:off x="1249680" y="2948940"/>
          <a:ext cx="6341416" cy="1292662"/>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200"/>
            <a:t>本年度実績なし</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v\&#36786;&#26989;&#26222;&#21450;&#37096;\My%20Documents\&#27211;&#26412;\&#29983;&#29987;&#35336;&#30011;\H17\H16-17&#27096;&#24335;&#23550;&#27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照表"/>
      <sheetName val="1標高別銘柄品種"/>
      <sheetName val="2品種別作付"/>
      <sheetName val="3銘柄米の出荷"/>
      <sheetName val="4酒米"/>
      <sheetName val="5収量"/>
      <sheetName val="6地力・土改材"/>
      <sheetName val="7稲わら・もみがら利用"/>
      <sheetName val="8-1田植機・収穫機"/>
      <sheetName val="8-2育苗施設"/>
      <sheetName val="8-3共乾施設"/>
      <sheetName val="9直播普及状況"/>
      <sheetName val="10新形質米"/>
      <sheetName val="11環境に配慮した"/>
      <sheetName val="12大規模稲作経営体"/>
      <sheetName val="12-1大規模経ﾘｽﾄ様式"/>
    </sheetNames>
    <sheetDataSet>
      <sheetData sheetId="0" refreshError="1"/>
      <sheetData sheetId="1">
        <row r="2">
          <cell r="B2" t="str">
            <v>１　標高別銘柄品種作付面積　（様式１）</v>
          </cell>
        </row>
        <row r="4">
          <cell r="A4" t="str">
            <v>農業普及部・普及所名</v>
          </cell>
          <cell r="D4" t="str">
            <v>水稲</v>
          </cell>
          <cell r="E4" t="str">
            <v xml:space="preserve">      左の標高別面積　　　ｈａ</v>
          </cell>
          <cell r="J4" t="str">
            <v xml:space="preserve">  コシヒカリ（ｈａ）</v>
          </cell>
          <cell r="M4" t="str">
            <v>　ひとめぼれ（ｈａ）</v>
          </cell>
          <cell r="P4" t="str">
            <v>　ふくみらい（ｈａ）</v>
          </cell>
        </row>
        <row r="5">
          <cell r="B5" t="str">
            <v>市町村名</v>
          </cell>
          <cell r="C5" t="str">
            <v>年度</v>
          </cell>
          <cell r="D5" t="str">
            <v>作付</v>
          </cell>
          <cell r="J5" t="str">
            <v xml:space="preserve">  </v>
          </cell>
          <cell r="L5" t="str">
            <v xml:space="preserve"> </v>
          </cell>
          <cell r="O5" t="str">
            <v xml:space="preserve"> </v>
          </cell>
          <cell r="R5" t="str">
            <v xml:space="preserve"> </v>
          </cell>
        </row>
        <row r="6">
          <cell r="D6" t="str">
            <v>面積</v>
          </cell>
          <cell r="E6" t="str">
            <v>～300m</v>
          </cell>
          <cell r="F6" t="str">
            <v>301～</v>
          </cell>
          <cell r="G6" t="str">
            <v>401～</v>
          </cell>
          <cell r="H6" t="str">
            <v>501～</v>
          </cell>
          <cell r="I6" t="str">
            <v>601m～</v>
          </cell>
          <cell r="J6" t="str">
            <v>350m</v>
          </cell>
          <cell r="K6" t="str">
            <v>350m</v>
          </cell>
          <cell r="L6" t="str">
            <v>合　計</v>
          </cell>
          <cell r="M6" t="str">
            <v>400m</v>
          </cell>
          <cell r="N6" t="str">
            <v>400m</v>
          </cell>
          <cell r="O6" t="str">
            <v>合　計</v>
          </cell>
          <cell r="P6" t="str">
            <v>400m</v>
          </cell>
          <cell r="Q6" t="str">
            <v>400m</v>
          </cell>
          <cell r="R6" t="str">
            <v>合　計</v>
          </cell>
          <cell r="T6" t="str">
            <v>確認用計算式</v>
          </cell>
        </row>
        <row r="7">
          <cell r="D7" t="str">
            <v>ｈａ</v>
          </cell>
          <cell r="F7" t="str">
            <v xml:space="preserve">  400m</v>
          </cell>
          <cell r="G7" t="str">
            <v xml:space="preserve">  500m</v>
          </cell>
          <cell r="H7" t="str">
            <v xml:space="preserve">  600m</v>
          </cell>
          <cell r="J7" t="str">
            <v>　未満</v>
          </cell>
          <cell r="K7" t="str">
            <v xml:space="preserve">  以上</v>
          </cell>
          <cell r="M7" t="str">
            <v>　未満</v>
          </cell>
          <cell r="N7" t="str">
            <v xml:space="preserve">  以上</v>
          </cell>
          <cell r="P7" t="str">
            <v>　未満</v>
          </cell>
          <cell r="Q7" t="str">
            <v xml:space="preserve">  以上</v>
          </cell>
          <cell r="T7" t="str">
            <v>標高計－作付</v>
          </cell>
        </row>
        <row r="9">
          <cell r="C9" t="str">
            <v>1５実績</v>
          </cell>
          <cell r="T9">
            <v>0</v>
          </cell>
        </row>
        <row r="10">
          <cell r="C10" t="str">
            <v>1６計画</v>
          </cell>
          <cell r="T1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view="pageBreakPreview" zoomScaleNormal="100" zoomScaleSheetLayoutView="100" workbookViewId="0">
      <selection activeCell="E28" sqref="E28"/>
    </sheetView>
  </sheetViews>
  <sheetFormatPr defaultRowHeight="13.2" x14ac:dyDescent="0.2"/>
  <cols>
    <col min="1" max="5" width="8.88671875" style="1755"/>
    <col min="6" max="6" width="34.109375" style="1755" customWidth="1"/>
    <col min="7" max="261" width="8.88671875" style="1755"/>
    <col min="262" max="262" width="34.109375" style="1755" customWidth="1"/>
    <col min="263" max="517" width="8.88671875" style="1755"/>
    <col min="518" max="518" width="34.109375" style="1755" customWidth="1"/>
    <col min="519" max="773" width="8.88671875" style="1755"/>
    <col min="774" max="774" width="34.109375" style="1755" customWidth="1"/>
    <col min="775" max="1029" width="8.88671875" style="1755"/>
    <col min="1030" max="1030" width="34.109375" style="1755" customWidth="1"/>
    <col min="1031" max="1285" width="8.88671875" style="1755"/>
    <col min="1286" max="1286" width="34.109375" style="1755" customWidth="1"/>
    <col min="1287" max="1541" width="8.88671875" style="1755"/>
    <col min="1542" max="1542" width="34.109375" style="1755" customWidth="1"/>
    <col min="1543" max="1797" width="8.88671875" style="1755"/>
    <col min="1798" max="1798" width="34.109375" style="1755" customWidth="1"/>
    <col min="1799" max="2053" width="8.88671875" style="1755"/>
    <col min="2054" max="2054" width="34.109375" style="1755" customWidth="1"/>
    <col min="2055" max="2309" width="8.88671875" style="1755"/>
    <col min="2310" max="2310" width="34.109375" style="1755" customWidth="1"/>
    <col min="2311" max="2565" width="8.88671875" style="1755"/>
    <col min="2566" max="2566" width="34.109375" style="1755" customWidth="1"/>
    <col min="2567" max="2821" width="8.88671875" style="1755"/>
    <col min="2822" max="2822" width="34.109375" style="1755" customWidth="1"/>
    <col min="2823" max="3077" width="8.88671875" style="1755"/>
    <col min="3078" max="3078" width="34.109375" style="1755" customWidth="1"/>
    <col min="3079" max="3333" width="8.88671875" style="1755"/>
    <col min="3334" max="3334" width="34.109375" style="1755" customWidth="1"/>
    <col min="3335" max="3589" width="8.88671875" style="1755"/>
    <col min="3590" max="3590" width="34.109375" style="1755" customWidth="1"/>
    <col min="3591" max="3845" width="8.88671875" style="1755"/>
    <col min="3846" max="3846" width="34.109375" style="1755" customWidth="1"/>
    <col min="3847" max="4101" width="8.88671875" style="1755"/>
    <col min="4102" max="4102" width="34.109375" style="1755" customWidth="1"/>
    <col min="4103" max="4357" width="8.88671875" style="1755"/>
    <col min="4358" max="4358" width="34.109375" style="1755" customWidth="1"/>
    <col min="4359" max="4613" width="8.88671875" style="1755"/>
    <col min="4614" max="4614" width="34.109375" style="1755" customWidth="1"/>
    <col min="4615" max="4869" width="8.88671875" style="1755"/>
    <col min="4870" max="4870" width="34.109375" style="1755" customWidth="1"/>
    <col min="4871" max="5125" width="8.88671875" style="1755"/>
    <col min="5126" max="5126" width="34.109375" style="1755" customWidth="1"/>
    <col min="5127" max="5381" width="8.88671875" style="1755"/>
    <col min="5382" max="5382" width="34.109375" style="1755" customWidth="1"/>
    <col min="5383" max="5637" width="8.88671875" style="1755"/>
    <col min="5638" max="5638" width="34.109375" style="1755" customWidth="1"/>
    <col min="5639" max="5893" width="8.88671875" style="1755"/>
    <col min="5894" max="5894" width="34.109375" style="1755" customWidth="1"/>
    <col min="5895" max="6149" width="8.88671875" style="1755"/>
    <col min="6150" max="6150" width="34.109375" style="1755" customWidth="1"/>
    <col min="6151" max="6405" width="8.88671875" style="1755"/>
    <col min="6406" max="6406" width="34.109375" style="1755" customWidth="1"/>
    <col min="6407" max="6661" width="8.88671875" style="1755"/>
    <col min="6662" max="6662" width="34.109375" style="1755" customWidth="1"/>
    <col min="6663" max="6917" width="8.88671875" style="1755"/>
    <col min="6918" max="6918" width="34.109375" style="1755" customWidth="1"/>
    <col min="6919" max="7173" width="8.88671875" style="1755"/>
    <col min="7174" max="7174" width="34.109375" style="1755" customWidth="1"/>
    <col min="7175" max="7429" width="8.88671875" style="1755"/>
    <col min="7430" max="7430" width="34.109375" style="1755" customWidth="1"/>
    <col min="7431" max="7685" width="8.88671875" style="1755"/>
    <col min="7686" max="7686" width="34.109375" style="1755" customWidth="1"/>
    <col min="7687" max="7941" width="8.88671875" style="1755"/>
    <col min="7942" max="7942" width="34.109375" style="1755" customWidth="1"/>
    <col min="7943" max="8197" width="8.88671875" style="1755"/>
    <col min="8198" max="8198" width="34.109375" style="1755" customWidth="1"/>
    <col min="8199" max="8453" width="8.88671875" style="1755"/>
    <col min="8454" max="8454" width="34.109375" style="1755" customWidth="1"/>
    <col min="8455" max="8709" width="8.88671875" style="1755"/>
    <col min="8710" max="8710" width="34.109375" style="1755" customWidth="1"/>
    <col min="8711" max="8965" width="8.88671875" style="1755"/>
    <col min="8966" max="8966" width="34.109375" style="1755" customWidth="1"/>
    <col min="8967" max="9221" width="8.88671875" style="1755"/>
    <col min="9222" max="9222" width="34.109375" style="1755" customWidth="1"/>
    <col min="9223" max="9477" width="8.88671875" style="1755"/>
    <col min="9478" max="9478" width="34.109375" style="1755" customWidth="1"/>
    <col min="9479" max="9733" width="8.88671875" style="1755"/>
    <col min="9734" max="9734" width="34.109375" style="1755" customWidth="1"/>
    <col min="9735" max="9989" width="8.88671875" style="1755"/>
    <col min="9990" max="9990" width="34.109375" style="1755" customWidth="1"/>
    <col min="9991" max="10245" width="8.88671875" style="1755"/>
    <col min="10246" max="10246" width="34.109375" style="1755" customWidth="1"/>
    <col min="10247" max="10501" width="8.88671875" style="1755"/>
    <col min="10502" max="10502" width="34.109375" style="1755" customWidth="1"/>
    <col min="10503" max="10757" width="8.88671875" style="1755"/>
    <col min="10758" max="10758" width="34.109375" style="1755" customWidth="1"/>
    <col min="10759" max="11013" width="8.88671875" style="1755"/>
    <col min="11014" max="11014" width="34.109375" style="1755" customWidth="1"/>
    <col min="11015" max="11269" width="8.88671875" style="1755"/>
    <col min="11270" max="11270" width="34.109375" style="1755" customWidth="1"/>
    <col min="11271" max="11525" width="8.88671875" style="1755"/>
    <col min="11526" max="11526" width="34.109375" style="1755" customWidth="1"/>
    <col min="11527" max="11781" width="8.88671875" style="1755"/>
    <col min="11782" max="11782" width="34.109375" style="1755" customWidth="1"/>
    <col min="11783" max="12037" width="8.88671875" style="1755"/>
    <col min="12038" max="12038" width="34.109375" style="1755" customWidth="1"/>
    <col min="12039" max="12293" width="8.88671875" style="1755"/>
    <col min="12294" max="12294" width="34.109375" style="1755" customWidth="1"/>
    <col min="12295" max="12549" width="8.88671875" style="1755"/>
    <col min="12550" max="12550" width="34.109375" style="1755" customWidth="1"/>
    <col min="12551" max="12805" width="8.88671875" style="1755"/>
    <col min="12806" max="12806" width="34.109375" style="1755" customWidth="1"/>
    <col min="12807" max="13061" width="8.88671875" style="1755"/>
    <col min="13062" max="13062" width="34.109375" style="1755" customWidth="1"/>
    <col min="13063" max="13317" width="8.88671875" style="1755"/>
    <col min="13318" max="13318" width="34.109375" style="1755" customWidth="1"/>
    <col min="13319" max="13573" width="8.88671875" style="1755"/>
    <col min="13574" max="13574" width="34.109375" style="1755" customWidth="1"/>
    <col min="13575" max="13829" width="8.88671875" style="1755"/>
    <col min="13830" max="13830" width="34.109375" style="1755" customWidth="1"/>
    <col min="13831" max="14085" width="8.88671875" style="1755"/>
    <col min="14086" max="14086" width="34.109375" style="1755" customWidth="1"/>
    <col min="14087" max="14341" width="8.88671875" style="1755"/>
    <col min="14342" max="14342" width="34.109375" style="1755" customWidth="1"/>
    <col min="14343" max="14597" width="8.88671875" style="1755"/>
    <col min="14598" max="14598" width="34.109375" style="1755" customWidth="1"/>
    <col min="14599" max="14853" width="8.88671875" style="1755"/>
    <col min="14854" max="14854" width="34.109375" style="1755" customWidth="1"/>
    <col min="14855" max="15109" width="8.88671875" style="1755"/>
    <col min="15110" max="15110" width="34.109375" style="1755" customWidth="1"/>
    <col min="15111" max="15365" width="8.88671875" style="1755"/>
    <col min="15366" max="15366" width="34.109375" style="1755" customWidth="1"/>
    <col min="15367" max="15621" width="8.88671875" style="1755"/>
    <col min="15622" max="15622" width="34.109375" style="1755" customWidth="1"/>
    <col min="15623" max="15877" width="8.88671875" style="1755"/>
    <col min="15878" max="15878" width="34.109375" style="1755" customWidth="1"/>
    <col min="15879" max="16133" width="8.88671875" style="1755"/>
    <col min="16134" max="16134" width="34.109375" style="1755" customWidth="1"/>
    <col min="16135" max="16384" width="8.88671875" style="1755"/>
  </cols>
  <sheetData>
    <row r="9" spans="1:9" x14ac:dyDescent="0.2">
      <c r="A9" s="1757"/>
      <c r="B9" s="1757"/>
      <c r="C9" s="1757"/>
      <c r="D9" s="1757"/>
      <c r="E9" s="1757"/>
      <c r="F9" s="1757"/>
      <c r="G9" s="1757"/>
      <c r="H9" s="1757"/>
      <c r="I9" s="1757"/>
    </row>
    <row r="21" spans="1:9" ht="33" x14ac:dyDescent="0.2">
      <c r="A21" s="1764" t="s">
        <v>769</v>
      </c>
      <c r="B21" s="1764"/>
      <c r="C21" s="1764"/>
      <c r="D21" s="1764"/>
      <c r="E21" s="1764"/>
      <c r="F21" s="1764"/>
      <c r="G21" s="1764"/>
      <c r="H21" s="1756"/>
      <c r="I21" s="1756"/>
    </row>
  </sheetData>
  <mergeCells count="1">
    <mergeCell ref="A21:G21"/>
  </mergeCells>
  <phoneticPr fontId="8"/>
  <pageMargins left="0.7" right="0.7" top="0.75" bottom="0.75" header="0.3" footer="0.3"/>
  <pageSetup paperSize="9" orientation="portrait" r:id="rId1"/>
  <rowBreaks count="1" manualBreakCount="1">
    <brk id="3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H92"/>
  <sheetViews>
    <sheetView view="pageBreakPreview" zoomScale="70" zoomScaleNormal="75" zoomScaleSheetLayoutView="70" workbookViewId="0">
      <pane xSplit="3" ySplit="8" topLeftCell="D48" activePane="bottomRight" state="frozen"/>
      <selection activeCell="L85" sqref="L85"/>
      <selection pane="topRight" activeCell="L85" sqref="L85"/>
      <selection pane="bottomLeft" activeCell="L85" sqref="L85"/>
      <selection pane="bottomRight" activeCell="L85" sqref="L85"/>
    </sheetView>
  </sheetViews>
  <sheetFormatPr defaultColWidth="13.33203125" defaultRowHeight="16.2" x14ac:dyDescent="0.2"/>
  <cols>
    <col min="1" max="1" width="4.44140625" style="41" bestFit="1" customWidth="1"/>
    <col min="2" max="2" width="1.6640625" style="41" customWidth="1"/>
    <col min="3" max="3" width="11.33203125" style="41" customWidth="1"/>
    <col min="4" max="4" width="4.44140625" style="32" bestFit="1" customWidth="1"/>
    <col min="5" max="5" width="5.44140625" style="32" bestFit="1" customWidth="1"/>
    <col min="6" max="6" width="6.44140625" style="32" bestFit="1" customWidth="1"/>
    <col min="7" max="7" width="6.44140625" style="32" customWidth="1"/>
    <col min="8" max="8" width="6.44140625" style="32" bestFit="1" customWidth="1"/>
    <col min="9" max="9" width="7.44140625" style="32" bestFit="1" customWidth="1"/>
    <col min="10" max="10" width="6.77734375" style="32" bestFit="1" customWidth="1"/>
    <col min="11" max="13" width="7.44140625" style="32" bestFit="1" customWidth="1"/>
    <col min="14" max="16" width="5.44140625" style="32" bestFit="1" customWidth="1"/>
    <col min="17" max="17" width="7.44140625" style="32" bestFit="1" customWidth="1"/>
    <col min="18" max="18" width="5.44140625" style="32" bestFit="1" customWidth="1"/>
    <col min="19" max="19" width="7.44140625" style="32" bestFit="1" customWidth="1"/>
    <col min="20" max="21" width="5.44140625" style="32" bestFit="1" customWidth="1"/>
    <col min="22" max="26" width="9.77734375" style="32" bestFit="1" customWidth="1"/>
    <col min="27" max="27" width="11.44140625" style="32" bestFit="1" customWidth="1"/>
    <col min="28" max="28" width="3.109375" style="32" customWidth="1"/>
    <col min="29" max="33" width="13.33203125" style="1664"/>
    <col min="34" max="16384" width="13.33203125" style="32"/>
  </cols>
  <sheetData>
    <row r="1" spans="1:34" x14ac:dyDescent="0.2">
      <c r="A1" s="2076" t="s">
        <v>776</v>
      </c>
      <c r="B1" s="2076"/>
      <c r="C1" s="2076"/>
      <c r="D1" s="2076"/>
      <c r="E1" s="2076"/>
      <c r="F1" s="2076"/>
      <c r="G1" s="2076"/>
      <c r="H1" s="2076"/>
      <c r="I1" s="2076"/>
      <c r="J1" s="2076"/>
      <c r="K1" s="2076"/>
      <c r="L1" s="2076"/>
      <c r="M1" s="2076"/>
      <c r="N1" s="30"/>
      <c r="O1" s="30"/>
      <c r="P1" s="30"/>
      <c r="Q1" s="30"/>
      <c r="R1" s="30"/>
      <c r="S1" s="30"/>
      <c r="T1" s="30"/>
      <c r="U1" s="30"/>
      <c r="V1" s="30"/>
      <c r="W1" s="30"/>
      <c r="X1" s="30"/>
      <c r="Y1" s="30"/>
      <c r="Z1" s="30"/>
      <c r="AA1" s="30"/>
      <c r="AB1" s="42"/>
    </row>
    <row r="2" spans="1:34" x14ac:dyDescent="0.2">
      <c r="A2" s="36"/>
      <c r="B2" s="36"/>
      <c r="C2" s="2077" t="s">
        <v>386</v>
      </c>
      <c r="D2" s="2077"/>
      <c r="E2" s="2077"/>
      <c r="F2" s="2077"/>
      <c r="G2" s="30"/>
      <c r="H2" s="30"/>
      <c r="I2" s="30"/>
      <c r="J2" s="30"/>
      <c r="K2" s="2078"/>
      <c r="L2" s="2078"/>
      <c r="M2" s="2078"/>
      <c r="N2" s="30"/>
      <c r="O2" s="30"/>
      <c r="P2" s="30"/>
      <c r="Q2" s="30"/>
      <c r="R2" s="30"/>
      <c r="S2" s="30"/>
      <c r="T2" s="30"/>
      <c r="U2" s="30"/>
      <c r="V2" s="30"/>
      <c r="W2" s="30"/>
      <c r="X2" s="30"/>
      <c r="Y2" s="30"/>
      <c r="Z2" s="30"/>
      <c r="AA2" s="30"/>
      <c r="AB2" s="42"/>
    </row>
    <row r="3" spans="1:34" ht="9" customHeight="1" thickBot="1" x14ac:dyDescent="0.25">
      <c r="A3" s="36"/>
      <c r="B3" s="36"/>
      <c r="C3" s="33"/>
      <c r="D3" s="31"/>
      <c r="E3" s="33"/>
      <c r="F3" s="33"/>
      <c r="G3" s="33"/>
      <c r="H3" s="33"/>
      <c r="I3" s="33"/>
      <c r="J3" s="33"/>
      <c r="K3" s="33"/>
      <c r="L3" s="33"/>
      <c r="M3" s="33"/>
      <c r="N3" s="33"/>
      <c r="O3" s="33"/>
      <c r="P3" s="33"/>
      <c r="Q3" s="33"/>
      <c r="R3" s="33"/>
      <c r="S3" s="33"/>
      <c r="T3" s="33"/>
      <c r="U3" s="33"/>
      <c r="V3" s="33"/>
      <c r="W3" s="33"/>
      <c r="X3" s="33"/>
      <c r="Y3" s="33"/>
      <c r="Z3" s="33"/>
      <c r="AA3" s="33"/>
      <c r="AB3" s="42"/>
    </row>
    <row r="4" spans="1:34" ht="15" customHeight="1" x14ac:dyDescent="0.2">
      <c r="A4" s="2096" t="s">
        <v>85</v>
      </c>
      <c r="B4" s="2097"/>
      <c r="C4" s="2098"/>
      <c r="D4" s="1421"/>
      <c r="E4" s="1422"/>
      <c r="F4" s="1422"/>
      <c r="G4" s="1422"/>
      <c r="H4" s="1422"/>
      <c r="I4" s="1421"/>
      <c r="J4" s="1422"/>
      <c r="K4" s="1422"/>
      <c r="L4" s="1422"/>
      <c r="M4" s="1423"/>
      <c r="N4" s="2085" t="s">
        <v>22</v>
      </c>
      <c r="O4" s="2056"/>
      <c r="P4" s="2056"/>
      <c r="Q4" s="2056"/>
      <c r="R4" s="2056"/>
      <c r="S4" s="2056"/>
      <c r="T4" s="2056"/>
      <c r="U4" s="2086"/>
      <c r="V4" s="2055" t="s">
        <v>23</v>
      </c>
      <c r="W4" s="2056"/>
      <c r="X4" s="2056"/>
      <c r="Y4" s="2056"/>
      <c r="Z4" s="2056"/>
      <c r="AA4" s="2057"/>
      <c r="AB4" s="104"/>
    </row>
    <row r="5" spans="1:34" ht="15" customHeight="1" x14ac:dyDescent="0.2">
      <c r="A5" s="2099"/>
      <c r="B5" s="2100"/>
      <c r="C5" s="2101"/>
      <c r="D5" s="2058" t="s">
        <v>24</v>
      </c>
      <c r="E5" s="2059"/>
      <c r="F5" s="2059"/>
      <c r="G5" s="2059"/>
      <c r="H5" s="2060"/>
      <c r="I5" s="2058" t="s">
        <v>190</v>
      </c>
      <c r="J5" s="2059"/>
      <c r="K5" s="2059"/>
      <c r="L5" s="2059"/>
      <c r="M5" s="2061"/>
      <c r="N5" s="2094" t="s">
        <v>227</v>
      </c>
      <c r="O5" s="2095"/>
      <c r="P5" s="2067" t="s">
        <v>228</v>
      </c>
      <c r="Q5" s="2068"/>
      <c r="R5" s="2067" t="s">
        <v>229</v>
      </c>
      <c r="S5" s="2068"/>
      <c r="T5" s="2067" t="s">
        <v>230</v>
      </c>
      <c r="U5" s="2068"/>
      <c r="V5" s="2067" t="s">
        <v>195</v>
      </c>
      <c r="W5" s="2068"/>
      <c r="X5" s="2067" t="s">
        <v>231</v>
      </c>
      <c r="Y5" s="2068"/>
      <c r="Z5" s="2067" t="s">
        <v>232</v>
      </c>
      <c r="AA5" s="2069"/>
      <c r="AB5" s="104"/>
    </row>
    <row r="6" spans="1:34" ht="15" customHeight="1" x14ac:dyDescent="0.2">
      <c r="A6" s="2099"/>
      <c r="B6" s="2100"/>
      <c r="C6" s="2101"/>
      <c r="D6" s="105"/>
      <c r="E6" s="106"/>
      <c r="F6" s="106"/>
      <c r="G6" s="106"/>
      <c r="H6" s="107"/>
      <c r="I6" s="105"/>
      <c r="J6" s="106"/>
      <c r="K6" s="106"/>
      <c r="L6" s="106"/>
      <c r="M6" s="887"/>
      <c r="N6" s="893"/>
      <c r="O6" s="105"/>
      <c r="P6" s="108"/>
      <c r="Q6" s="107"/>
      <c r="R6" s="108"/>
      <c r="S6" s="107"/>
      <c r="T6" s="108"/>
      <c r="U6" s="107"/>
      <c r="V6" s="105"/>
      <c r="W6" s="105"/>
      <c r="X6" s="105"/>
      <c r="Y6" s="105"/>
      <c r="Z6" s="105"/>
      <c r="AA6" s="251"/>
      <c r="AB6" s="104"/>
      <c r="AC6" s="1665"/>
      <c r="AD6" s="1665"/>
      <c r="AE6" s="1665"/>
      <c r="AF6" s="1665"/>
    </row>
    <row r="7" spans="1:34" ht="15" customHeight="1" x14ac:dyDescent="0.2">
      <c r="A7" s="2099"/>
      <c r="B7" s="2100"/>
      <c r="C7" s="2101"/>
      <c r="D7" s="105"/>
      <c r="E7" s="109" t="s">
        <v>26</v>
      </c>
      <c r="F7" s="105" t="s">
        <v>395</v>
      </c>
      <c r="G7" s="110" t="s">
        <v>234</v>
      </c>
      <c r="H7" s="109" t="s">
        <v>191</v>
      </c>
      <c r="I7" s="105"/>
      <c r="J7" s="109" t="s">
        <v>26</v>
      </c>
      <c r="K7" s="105" t="s">
        <v>233</v>
      </c>
      <c r="L7" s="110" t="s">
        <v>234</v>
      </c>
      <c r="M7" s="183" t="s">
        <v>191</v>
      </c>
      <c r="N7" s="894" t="s">
        <v>192</v>
      </c>
      <c r="O7" s="109" t="s">
        <v>194</v>
      </c>
      <c r="P7" s="34" t="s">
        <v>192</v>
      </c>
      <c r="Q7" s="34" t="s">
        <v>194</v>
      </c>
      <c r="R7" s="34" t="s">
        <v>192</v>
      </c>
      <c r="S7" s="34" t="s">
        <v>194</v>
      </c>
      <c r="T7" s="34" t="s">
        <v>192</v>
      </c>
      <c r="U7" s="34" t="s">
        <v>194</v>
      </c>
      <c r="V7" s="34" t="s">
        <v>192</v>
      </c>
      <c r="W7" s="34" t="s">
        <v>194</v>
      </c>
      <c r="X7" s="34" t="s">
        <v>192</v>
      </c>
      <c r="Y7" s="34" t="s">
        <v>194</v>
      </c>
      <c r="Z7" s="109" t="s">
        <v>192</v>
      </c>
      <c r="AA7" s="252" t="s">
        <v>194</v>
      </c>
      <c r="AB7" s="104"/>
      <c r="AE7" s="2054"/>
      <c r="AF7" s="2054"/>
      <c r="AG7" s="2054"/>
      <c r="AH7" s="2054"/>
    </row>
    <row r="8" spans="1:34" ht="15" customHeight="1" thickBot="1" x14ac:dyDescent="0.25">
      <c r="A8" s="2099"/>
      <c r="B8" s="2100"/>
      <c r="C8" s="2101"/>
      <c r="D8" s="111"/>
      <c r="E8" s="112" t="s">
        <v>235</v>
      </c>
      <c r="F8" s="113" t="s">
        <v>396</v>
      </c>
      <c r="G8" s="113" t="s">
        <v>236</v>
      </c>
      <c r="H8" s="112" t="s">
        <v>20</v>
      </c>
      <c r="I8" s="111"/>
      <c r="J8" s="112" t="s">
        <v>235</v>
      </c>
      <c r="K8" s="113" t="s">
        <v>396</v>
      </c>
      <c r="L8" s="113" t="s">
        <v>236</v>
      </c>
      <c r="M8" s="184" t="s">
        <v>20</v>
      </c>
      <c r="N8" s="895" t="s">
        <v>193</v>
      </c>
      <c r="O8" s="112" t="s">
        <v>237</v>
      </c>
      <c r="P8" s="114" t="s">
        <v>193</v>
      </c>
      <c r="Q8" s="114" t="s">
        <v>237</v>
      </c>
      <c r="R8" s="114" t="s">
        <v>193</v>
      </c>
      <c r="S8" s="114" t="s">
        <v>237</v>
      </c>
      <c r="T8" s="114" t="s">
        <v>193</v>
      </c>
      <c r="U8" s="114" t="s">
        <v>237</v>
      </c>
      <c r="V8" s="114" t="s">
        <v>193</v>
      </c>
      <c r="W8" s="114" t="s">
        <v>237</v>
      </c>
      <c r="X8" s="114" t="s">
        <v>193</v>
      </c>
      <c r="Y8" s="114" t="s">
        <v>237</v>
      </c>
      <c r="Z8" s="112" t="s">
        <v>193</v>
      </c>
      <c r="AA8" s="252" t="s">
        <v>237</v>
      </c>
      <c r="AB8" s="104"/>
      <c r="AC8" s="1665"/>
      <c r="AD8" s="1665"/>
      <c r="AE8" s="1665"/>
      <c r="AF8" s="1665"/>
      <c r="AG8" s="1665"/>
      <c r="AH8" s="1667"/>
    </row>
    <row r="9" spans="1:34" s="118" customFormat="1" ht="16.5" customHeight="1" thickBot="1" x14ac:dyDescent="0.25">
      <c r="A9" s="2102" t="s">
        <v>344</v>
      </c>
      <c r="B9" s="2103"/>
      <c r="C9" s="2104"/>
      <c r="D9" s="115">
        <f>SUM(D10:D12)</f>
        <v>77</v>
      </c>
      <c r="E9" s="116">
        <f t="shared" ref="E9:AA9" si="0">SUM(E10:E12)</f>
        <v>34</v>
      </c>
      <c r="F9" s="115">
        <f t="shared" si="0"/>
        <v>12</v>
      </c>
      <c r="G9" s="116">
        <f t="shared" si="0"/>
        <v>22</v>
      </c>
      <c r="H9" s="116">
        <f t="shared" si="0"/>
        <v>9</v>
      </c>
      <c r="I9" s="115">
        <f t="shared" si="0"/>
        <v>6497.05</v>
      </c>
      <c r="J9" s="116">
        <f t="shared" si="0"/>
        <v>709.9</v>
      </c>
      <c r="K9" s="115">
        <f t="shared" si="0"/>
        <v>759.3</v>
      </c>
      <c r="L9" s="115">
        <f t="shared" si="0"/>
        <v>1680.85</v>
      </c>
      <c r="M9" s="888">
        <f t="shared" si="0"/>
        <v>3347</v>
      </c>
      <c r="N9" s="896">
        <f t="shared" si="0"/>
        <v>2</v>
      </c>
      <c r="O9" s="115">
        <f t="shared" si="0"/>
        <v>36.1</v>
      </c>
      <c r="P9" s="116">
        <f t="shared" si="0"/>
        <v>53</v>
      </c>
      <c r="Q9" s="115">
        <f t="shared" si="0"/>
        <v>5376.15</v>
      </c>
      <c r="R9" s="115">
        <f t="shared" si="0"/>
        <v>23</v>
      </c>
      <c r="S9" s="117">
        <f t="shared" si="0"/>
        <v>993.70049432974702</v>
      </c>
      <c r="T9" s="117">
        <f t="shared" si="0"/>
        <v>1</v>
      </c>
      <c r="U9" s="117">
        <f>SUM(U10:U12)</f>
        <v>23</v>
      </c>
      <c r="V9" s="117">
        <f t="shared" si="0"/>
        <v>21</v>
      </c>
      <c r="W9" s="61">
        <f t="shared" si="0"/>
        <v>1010.385</v>
      </c>
      <c r="X9" s="61">
        <f t="shared" si="0"/>
        <v>16</v>
      </c>
      <c r="Y9" s="61">
        <f t="shared" si="0"/>
        <v>1757.575</v>
      </c>
      <c r="Z9" s="61">
        <f t="shared" si="0"/>
        <v>66</v>
      </c>
      <c r="AA9" s="253">
        <f t="shared" si="0"/>
        <v>3725.9354943297471</v>
      </c>
      <c r="AB9" s="126"/>
      <c r="AC9" s="1664"/>
      <c r="AD9" s="1664"/>
      <c r="AF9" s="1664"/>
      <c r="AG9" s="1664"/>
      <c r="AH9" s="1664"/>
    </row>
    <row r="10" spans="1:34" s="118" customFormat="1" ht="16.5" customHeight="1" x14ac:dyDescent="0.2">
      <c r="A10" s="2073" t="s">
        <v>91</v>
      </c>
      <c r="B10" s="2074"/>
      <c r="C10" s="2075"/>
      <c r="D10" s="62">
        <f>SUM(D13:D15)</f>
        <v>48</v>
      </c>
      <c r="E10" s="63">
        <f t="shared" ref="E10:L10" si="1">SUM(E13:E15)</f>
        <v>18</v>
      </c>
      <c r="F10" s="62">
        <f t="shared" si="1"/>
        <v>9</v>
      </c>
      <c r="G10" s="63">
        <f t="shared" si="1"/>
        <v>18</v>
      </c>
      <c r="H10" s="63">
        <f t="shared" si="1"/>
        <v>3</v>
      </c>
      <c r="I10" s="62">
        <f t="shared" si="1"/>
        <v>3667.05</v>
      </c>
      <c r="J10" s="63">
        <f t="shared" si="1"/>
        <v>429.9</v>
      </c>
      <c r="K10" s="62">
        <f t="shared" si="1"/>
        <v>708.3</v>
      </c>
      <c r="L10" s="62">
        <f t="shared" si="1"/>
        <v>1273.8499999999999</v>
      </c>
      <c r="M10" s="232">
        <f t="shared" ref="M10:AA10" si="2">SUM(M13:M15)</f>
        <v>1255</v>
      </c>
      <c r="N10" s="567">
        <f t="shared" si="2"/>
        <v>2</v>
      </c>
      <c r="O10" s="62">
        <f t="shared" si="2"/>
        <v>36.1</v>
      </c>
      <c r="P10" s="63">
        <f t="shared" si="2"/>
        <v>41</v>
      </c>
      <c r="Q10" s="62">
        <f t="shared" si="2"/>
        <v>3492.15</v>
      </c>
      <c r="R10" s="897">
        <f t="shared" si="2"/>
        <v>4</v>
      </c>
      <c r="S10" s="62">
        <f t="shared" si="2"/>
        <v>116</v>
      </c>
      <c r="T10" s="62">
        <f t="shared" si="2"/>
        <v>1</v>
      </c>
      <c r="U10" s="62">
        <f t="shared" si="2"/>
        <v>23</v>
      </c>
      <c r="V10" s="63">
        <f t="shared" si="2"/>
        <v>17</v>
      </c>
      <c r="W10" s="63">
        <f t="shared" si="2"/>
        <v>843.38499999999999</v>
      </c>
      <c r="X10" s="63">
        <f t="shared" si="2"/>
        <v>11</v>
      </c>
      <c r="Y10" s="63">
        <f>SUM(Y13:Y15)</f>
        <v>561.57500000000005</v>
      </c>
      <c r="Z10" s="63">
        <f t="shared" si="2"/>
        <v>39</v>
      </c>
      <c r="AA10" s="244">
        <f t="shared" si="2"/>
        <v>2257.2350000000001</v>
      </c>
      <c r="AB10" s="126"/>
      <c r="AC10" s="1664"/>
      <c r="AD10" s="1664"/>
      <c r="AF10" s="1664"/>
      <c r="AG10" s="1664"/>
      <c r="AH10" s="1664"/>
    </row>
    <row r="11" spans="1:34" s="118" customFormat="1" ht="16.5" customHeight="1" x14ac:dyDescent="0.2">
      <c r="A11" s="2081" t="s">
        <v>345</v>
      </c>
      <c r="B11" s="2082"/>
      <c r="C11" s="2083"/>
      <c r="D11" s="65">
        <f>SUM(D16:D17)</f>
        <v>19</v>
      </c>
      <c r="E11" s="66">
        <f t="shared" ref="E11:L11" si="3">SUM(E16:E17)</f>
        <v>12</v>
      </c>
      <c r="F11" s="65">
        <f t="shared" si="3"/>
        <v>3</v>
      </c>
      <c r="G11" s="66">
        <f t="shared" si="3"/>
        <v>2</v>
      </c>
      <c r="H11" s="66">
        <f t="shared" si="3"/>
        <v>2</v>
      </c>
      <c r="I11" s="65">
        <f t="shared" si="3"/>
        <v>1040</v>
      </c>
      <c r="J11" s="66">
        <f t="shared" si="3"/>
        <v>240</v>
      </c>
      <c r="K11" s="65">
        <f t="shared" si="3"/>
        <v>51</v>
      </c>
      <c r="L11" s="65">
        <f t="shared" si="3"/>
        <v>257</v>
      </c>
      <c r="M11" s="224">
        <f t="shared" ref="M11:AA11" si="4">SUM(M16:M17)</f>
        <v>492</v>
      </c>
      <c r="N11" s="568">
        <f t="shared" si="4"/>
        <v>0</v>
      </c>
      <c r="O11" s="65">
        <f t="shared" si="4"/>
        <v>0</v>
      </c>
      <c r="P11" s="66">
        <f t="shared" si="4"/>
        <v>2</v>
      </c>
      <c r="Q11" s="65">
        <f t="shared" si="4"/>
        <v>94</v>
      </c>
      <c r="R11" s="65">
        <f t="shared" si="4"/>
        <v>19</v>
      </c>
      <c r="S11" s="65">
        <f t="shared" si="4"/>
        <v>877.70049432974702</v>
      </c>
      <c r="T11" s="66">
        <f t="shared" si="4"/>
        <v>0</v>
      </c>
      <c r="U11" s="66">
        <f t="shared" si="4"/>
        <v>0</v>
      </c>
      <c r="V11" s="66">
        <f t="shared" si="4"/>
        <v>4</v>
      </c>
      <c r="W11" s="66">
        <f t="shared" si="4"/>
        <v>167</v>
      </c>
      <c r="X11" s="66">
        <f t="shared" si="4"/>
        <v>1</v>
      </c>
      <c r="Y11" s="66">
        <f t="shared" si="4"/>
        <v>46</v>
      </c>
      <c r="Z11" s="66">
        <f t="shared" si="4"/>
        <v>17</v>
      </c>
      <c r="AA11" s="245">
        <f t="shared" si="4"/>
        <v>828.70049432974702</v>
      </c>
      <c r="AB11" s="126"/>
      <c r="AC11" s="1664"/>
      <c r="AD11" s="1664"/>
      <c r="AF11" s="1664"/>
      <c r="AG11" s="1664"/>
      <c r="AH11" s="1664"/>
    </row>
    <row r="12" spans="1:34" s="118" customFormat="1" ht="16.5" customHeight="1" thickBot="1" x14ac:dyDescent="0.25">
      <c r="A12" s="2091" t="s">
        <v>94</v>
      </c>
      <c r="B12" s="2092"/>
      <c r="C12" s="2093"/>
      <c r="D12" s="67">
        <f>SUM(D18:D19)</f>
        <v>10</v>
      </c>
      <c r="E12" s="67">
        <f>SUM(E18:E19)</f>
        <v>4</v>
      </c>
      <c r="F12" s="67">
        <f>SUM(F18:F19)</f>
        <v>0</v>
      </c>
      <c r="G12" s="68">
        <f t="shared" ref="G12:L12" si="5">SUM(G18:G19)</f>
        <v>2</v>
      </c>
      <c r="H12" s="68">
        <f t="shared" si="5"/>
        <v>4</v>
      </c>
      <c r="I12" s="67">
        <f t="shared" si="5"/>
        <v>1790</v>
      </c>
      <c r="J12" s="67">
        <f t="shared" si="5"/>
        <v>40</v>
      </c>
      <c r="K12" s="67">
        <f t="shared" si="5"/>
        <v>0</v>
      </c>
      <c r="L12" s="67">
        <f t="shared" si="5"/>
        <v>150</v>
      </c>
      <c r="M12" s="233">
        <f t="shared" ref="M12:AA12" si="6">SUM(M18:M19)</f>
        <v>1600</v>
      </c>
      <c r="N12" s="569">
        <f t="shared" si="6"/>
        <v>0</v>
      </c>
      <c r="O12" s="67">
        <f t="shared" si="6"/>
        <v>0</v>
      </c>
      <c r="P12" s="68">
        <f t="shared" si="6"/>
        <v>10</v>
      </c>
      <c r="Q12" s="67">
        <f t="shared" si="6"/>
        <v>1790</v>
      </c>
      <c r="R12" s="67">
        <f t="shared" si="6"/>
        <v>0</v>
      </c>
      <c r="S12" s="67">
        <f t="shared" si="6"/>
        <v>0</v>
      </c>
      <c r="T12" s="67">
        <f>SUM(T18:T19)</f>
        <v>0</v>
      </c>
      <c r="U12" s="67">
        <f>SUM(U18:U19)</f>
        <v>0</v>
      </c>
      <c r="V12" s="68">
        <f t="shared" si="6"/>
        <v>0</v>
      </c>
      <c r="W12" s="68">
        <f t="shared" si="6"/>
        <v>0</v>
      </c>
      <c r="X12" s="68">
        <f t="shared" si="6"/>
        <v>4</v>
      </c>
      <c r="Y12" s="68">
        <f t="shared" si="6"/>
        <v>1150</v>
      </c>
      <c r="Z12" s="68">
        <f t="shared" si="6"/>
        <v>10</v>
      </c>
      <c r="AA12" s="246">
        <f t="shared" si="6"/>
        <v>640</v>
      </c>
      <c r="AB12" s="126"/>
      <c r="AC12" s="1664"/>
      <c r="AD12" s="1664"/>
      <c r="AF12" s="1664"/>
      <c r="AG12" s="1664"/>
      <c r="AH12" s="1664"/>
    </row>
    <row r="13" spans="1:34" s="414" customFormat="1" ht="16.5" customHeight="1" x14ac:dyDescent="0.2">
      <c r="A13" s="2087" t="s">
        <v>101</v>
      </c>
      <c r="B13" s="1846" t="s">
        <v>346</v>
      </c>
      <c r="C13" s="1803"/>
      <c r="D13" s="411">
        <f t="shared" ref="D13:O13" si="7">SUM(D22,D26,D30)</f>
        <v>29</v>
      </c>
      <c r="E13" s="412">
        <f t="shared" si="7"/>
        <v>11</v>
      </c>
      <c r="F13" s="411">
        <f t="shared" si="7"/>
        <v>3</v>
      </c>
      <c r="G13" s="412">
        <f t="shared" si="7"/>
        <v>14</v>
      </c>
      <c r="H13" s="412">
        <f t="shared" si="7"/>
        <v>1</v>
      </c>
      <c r="I13" s="411">
        <f>SUM(I22,I26,I30)</f>
        <v>2040.05</v>
      </c>
      <c r="J13" s="412">
        <f t="shared" si="7"/>
        <v>226.9</v>
      </c>
      <c r="K13" s="411">
        <f t="shared" si="7"/>
        <v>325.3</v>
      </c>
      <c r="L13" s="402">
        <f t="shared" si="7"/>
        <v>705.85</v>
      </c>
      <c r="M13" s="404">
        <f t="shared" si="7"/>
        <v>782</v>
      </c>
      <c r="N13" s="570">
        <f t="shared" si="7"/>
        <v>1</v>
      </c>
      <c r="O13" s="402">
        <f t="shared" si="7"/>
        <v>5.0999999999999996</v>
      </c>
      <c r="P13" s="403">
        <f t="shared" ref="P13:U13" si="8">SUM(P22,P26,P30)</f>
        <v>23</v>
      </c>
      <c r="Q13" s="402">
        <f t="shared" si="8"/>
        <v>2035.15</v>
      </c>
      <c r="R13" s="402">
        <f t="shared" si="8"/>
        <v>0</v>
      </c>
      <c r="S13" s="402">
        <f t="shared" si="8"/>
        <v>0</v>
      </c>
      <c r="T13" s="402">
        <f t="shared" si="8"/>
        <v>0</v>
      </c>
      <c r="U13" s="402">
        <f t="shared" si="8"/>
        <v>0</v>
      </c>
      <c r="V13" s="403">
        <f t="shared" ref="V13:AA13" si="9">SUM(V22,V26,V30)</f>
        <v>14</v>
      </c>
      <c r="W13" s="403">
        <f t="shared" si="9"/>
        <v>597.38499999999999</v>
      </c>
      <c r="X13" s="403">
        <f t="shared" si="9"/>
        <v>8</v>
      </c>
      <c r="Y13" s="403">
        <f t="shared" si="9"/>
        <v>513.57500000000005</v>
      </c>
      <c r="Z13" s="403">
        <f t="shared" si="9"/>
        <v>22</v>
      </c>
      <c r="AA13" s="405">
        <f t="shared" si="9"/>
        <v>924.23500000000001</v>
      </c>
      <c r="AB13" s="413"/>
      <c r="AC13" s="1664"/>
      <c r="AD13" s="1664"/>
      <c r="AE13" s="118"/>
      <c r="AF13" s="1664"/>
      <c r="AG13" s="1664"/>
      <c r="AH13" s="1664"/>
    </row>
    <row r="14" spans="1:34" s="118" customFormat="1" ht="16.5" customHeight="1" x14ac:dyDescent="0.2">
      <c r="A14" s="2088"/>
      <c r="B14" s="2090" t="s">
        <v>347</v>
      </c>
      <c r="C14" s="2082"/>
      <c r="D14" s="306">
        <f>SUM(D31,D35,D44)</f>
        <v>14</v>
      </c>
      <c r="E14" s="306">
        <f t="shared" ref="E14:W14" si="10">SUM(E31,E35,E44)</f>
        <v>5</v>
      </c>
      <c r="F14" s="306">
        <f t="shared" si="10"/>
        <v>5</v>
      </c>
      <c r="G14" s="306">
        <f t="shared" si="10"/>
        <v>2</v>
      </c>
      <c r="H14" s="306">
        <f t="shared" si="10"/>
        <v>2</v>
      </c>
      <c r="I14" s="306">
        <f t="shared" si="10"/>
        <v>1268</v>
      </c>
      <c r="J14" s="306">
        <f t="shared" si="10"/>
        <v>172</v>
      </c>
      <c r="K14" s="306">
        <f t="shared" si="10"/>
        <v>314</v>
      </c>
      <c r="L14" s="227">
        <f t="shared" si="10"/>
        <v>309</v>
      </c>
      <c r="M14" s="224">
        <f t="shared" si="10"/>
        <v>473</v>
      </c>
      <c r="N14" s="568">
        <f t="shared" si="10"/>
        <v>0</v>
      </c>
      <c r="O14" s="65">
        <f t="shared" si="10"/>
        <v>0</v>
      </c>
      <c r="P14" s="66">
        <f t="shared" si="10"/>
        <v>14</v>
      </c>
      <c r="Q14" s="65">
        <f t="shared" si="10"/>
        <v>1268</v>
      </c>
      <c r="R14" s="224">
        <f t="shared" si="10"/>
        <v>0</v>
      </c>
      <c r="S14" s="226">
        <f t="shared" si="10"/>
        <v>0</v>
      </c>
      <c r="T14" s="226">
        <f t="shared" si="10"/>
        <v>0</v>
      </c>
      <c r="U14" s="226">
        <f t="shared" si="10"/>
        <v>0</v>
      </c>
      <c r="V14" s="223">
        <f t="shared" si="10"/>
        <v>1</v>
      </c>
      <c r="W14" s="66">
        <f t="shared" si="10"/>
        <v>68</v>
      </c>
      <c r="X14" s="224">
        <f>SUM(X31,X35,X44)</f>
        <v>0</v>
      </c>
      <c r="Y14" s="224">
        <f>SUM(Y31,Y35,Y44)</f>
        <v>0</v>
      </c>
      <c r="Z14" s="223">
        <f>SUM(Z31,Z35,Z44)</f>
        <v>13</v>
      </c>
      <c r="AA14" s="245">
        <f>SUM(AA31,AA35,AA44)</f>
        <v>1200</v>
      </c>
      <c r="AB14" s="126"/>
      <c r="AC14" s="1664"/>
      <c r="AD14" s="1664"/>
      <c r="AF14" s="1664"/>
      <c r="AG14" s="1664"/>
      <c r="AH14" s="1664"/>
    </row>
    <row r="15" spans="1:34" s="118" customFormat="1" ht="16.5" customHeight="1" x14ac:dyDescent="0.2">
      <c r="A15" s="2088"/>
      <c r="B15" s="2090" t="s">
        <v>348</v>
      </c>
      <c r="C15" s="2082"/>
      <c r="D15" s="306">
        <f t="shared" ref="D15:U15" si="11">SUM(D54)</f>
        <v>5</v>
      </c>
      <c r="E15" s="306">
        <f t="shared" si="11"/>
        <v>2</v>
      </c>
      <c r="F15" s="306">
        <f t="shared" si="11"/>
        <v>1</v>
      </c>
      <c r="G15" s="306">
        <f t="shared" si="11"/>
        <v>2</v>
      </c>
      <c r="H15" s="306">
        <f t="shared" si="11"/>
        <v>0</v>
      </c>
      <c r="I15" s="306">
        <f t="shared" si="11"/>
        <v>359</v>
      </c>
      <c r="J15" s="306">
        <f t="shared" si="11"/>
        <v>31</v>
      </c>
      <c r="K15" s="306">
        <f t="shared" si="11"/>
        <v>69</v>
      </c>
      <c r="L15" s="227">
        <f t="shared" si="11"/>
        <v>259</v>
      </c>
      <c r="M15" s="224">
        <f t="shared" si="11"/>
        <v>0</v>
      </c>
      <c r="N15" s="568">
        <f t="shared" si="11"/>
        <v>1</v>
      </c>
      <c r="O15" s="65">
        <f t="shared" si="11"/>
        <v>31</v>
      </c>
      <c r="P15" s="66">
        <f t="shared" si="11"/>
        <v>4</v>
      </c>
      <c r="Q15" s="65">
        <f t="shared" si="11"/>
        <v>189</v>
      </c>
      <c r="R15" s="224">
        <f t="shared" si="11"/>
        <v>4</v>
      </c>
      <c r="S15" s="226">
        <f t="shared" si="11"/>
        <v>116</v>
      </c>
      <c r="T15" s="226">
        <f t="shared" si="11"/>
        <v>1</v>
      </c>
      <c r="U15" s="226">
        <f t="shared" si="11"/>
        <v>23</v>
      </c>
      <c r="V15" s="223">
        <f t="shared" ref="V15:AA15" si="12">SUM(V54)</f>
        <v>2</v>
      </c>
      <c r="W15" s="66">
        <f t="shared" si="12"/>
        <v>178</v>
      </c>
      <c r="X15" s="224">
        <f t="shared" si="12"/>
        <v>3</v>
      </c>
      <c r="Y15" s="226">
        <f t="shared" si="12"/>
        <v>48</v>
      </c>
      <c r="Z15" s="223">
        <f t="shared" si="12"/>
        <v>4</v>
      </c>
      <c r="AA15" s="245">
        <f t="shared" si="12"/>
        <v>133</v>
      </c>
      <c r="AB15" s="126"/>
      <c r="AC15" s="1664"/>
      <c r="AD15" s="1664"/>
      <c r="AF15" s="1664"/>
      <c r="AG15" s="1664"/>
      <c r="AH15" s="1664"/>
    </row>
    <row r="16" spans="1:34" s="118" customFormat="1" ht="16.5" customHeight="1" x14ac:dyDescent="0.2">
      <c r="A16" s="2088"/>
      <c r="B16" s="2090" t="s">
        <v>345</v>
      </c>
      <c r="C16" s="2082"/>
      <c r="D16" s="306">
        <f t="shared" ref="D16:AA16" si="13">SUM(D58,D62,D70)</f>
        <v>13</v>
      </c>
      <c r="E16" s="306">
        <f t="shared" si="13"/>
        <v>9</v>
      </c>
      <c r="F16" s="306">
        <f t="shared" si="13"/>
        <v>3</v>
      </c>
      <c r="G16" s="306">
        <f t="shared" si="13"/>
        <v>0</v>
      </c>
      <c r="H16" s="306">
        <f t="shared" si="13"/>
        <v>1</v>
      </c>
      <c r="I16" s="306">
        <f t="shared" si="13"/>
        <v>484</v>
      </c>
      <c r="J16" s="306">
        <f t="shared" si="13"/>
        <v>150</v>
      </c>
      <c r="K16" s="306">
        <f t="shared" si="13"/>
        <v>51</v>
      </c>
      <c r="L16" s="227">
        <f t="shared" si="13"/>
        <v>0</v>
      </c>
      <c r="M16" s="224">
        <f t="shared" si="13"/>
        <v>283</v>
      </c>
      <c r="N16" s="568">
        <f t="shared" si="13"/>
        <v>0</v>
      </c>
      <c r="O16" s="65">
        <f t="shared" si="13"/>
        <v>0</v>
      </c>
      <c r="P16" s="66">
        <f t="shared" si="13"/>
        <v>0</v>
      </c>
      <c r="Q16" s="65">
        <f t="shared" si="13"/>
        <v>0</v>
      </c>
      <c r="R16" s="224">
        <f t="shared" si="13"/>
        <v>13</v>
      </c>
      <c r="S16" s="226">
        <f t="shared" si="13"/>
        <v>485.70049432974702</v>
      </c>
      <c r="T16" s="226">
        <f t="shared" si="13"/>
        <v>0</v>
      </c>
      <c r="U16" s="226">
        <f t="shared" si="13"/>
        <v>0</v>
      </c>
      <c r="V16" s="223">
        <f t="shared" si="13"/>
        <v>2</v>
      </c>
      <c r="W16" s="66">
        <f t="shared" si="13"/>
        <v>134</v>
      </c>
      <c r="X16" s="224">
        <f t="shared" si="13"/>
        <v>0</v>
      </c>
      <c r="Y16" s="226">
        <f t="shared" si="13"/>
        <v>0</v>
      </c>
      <c r="Z16" s="223">
        <f t="shared" si="13"/>
        <v>12</v>
      </c>
      <c r="AA16" s="245">
        <f t="shared" si="13"/>
        <v>351.70049432974702</v>
      </c>
      <c r="AB16" s="126"/>
      <c r="AC16" s="1664"/>
      <c r="AD16" s="1664"/>
      <c r="AF16" s="1664"/>
      <c r="AG16" s="1664"/>
      <c r="AH16" s="1664"/>
    </row>
    <row r="17" spans="1:34" s="118" customFormat="1" ht="16.5" customHeight="1" x14ac:dyDescent="0.2">
      <c r="A17" s="2088"/>
      <c r="B17" s="1820" t="s">
        <v>99</v>
      </c>
      <c r="C17" s="1830"/>
      <c r="D17" s="538">
        <f>SUM(D74)</f>
        <v>6</v>
      </c>
      <c r="E17" s="538">
        <f>SUM(E74)</f>
        <v>3</v>
      </c>
      <c r="F17" s="538">
        <f t="shared" ref="F17:Y17" si="14">SUM(F74)</f>
        <v>0</v>
      </c>
      <c r="G17" s="538">
        <f t="shared" si="14"/>
        <v>2</v>
      </c>
      <c r="H17" s="538">
        <f t="shared" si="14"/>
        <v>1</v>
      </c>
      <c r="I17" s="538">
        <f t="shared" si="14"/>
        <v>556</v>
      </c>
      <c r="J17" s="538">
        <f t="shared" si="14"/>
        <v>90</v>
      </c>
      <c r="K17" s="538">
        <f t="shared" si="14"/>
        <v>0</v>
      </c>
      <c r="L17" s="536">
        <f t="shared" si="14"/>
        <v>257</v>
      </c>
      <c r="M17" s="535">
        <f t="shared" si="14"/>
        <v>209</v>
      </c>
      <c r="N17" s="571">
        <f t="shared" si="14"/>
        <v>0</v>
      </c>
      <c r="O17" s="533">
        <f t="shared" si="14"/>
        <v>0</v>
      </c>
      <c r="P17" s="533">
        <f t="shared" si="14"/>
        <v>2</v>
      </c>
      <c r="Q17" s="533">
        <f t="shared" si="14"/>
        <v>94</v>
      </c>
      <c r="R17" s="535">
        <f t="shared" si="14"/>
        <v>6</v>
      </c>
      <c r="S17" s="539">
        <f t="shared" si="14"/>
        <v>392</v>
      </c>
      <c r="T17" s="539">
        <f t="shared" si="14"/>
        <v>0</v>
      </c>
      <c r="U17" s="539">
        <f t="shared" si="14"/>
        <v>0</v>
      </c>
      <c r="V17" s="539">
        <f t="shared" si="14"/>
        <v>2</v>
      </c>
      <c r="W17" s="540">
        <f t="shared" si="14"/>
        <v>33</v>
      </c>
      <c r="X17" s="535">
        <f t="shared" si="14"/>
        <v>1</v>
      </c>
      <c r="Y17" s="536">
        <f t="shared" si="14"/>
        <v>46</v>
      </c>
      <c r="Z17" s="534">
        <f>SUM(Z74)</f>
        <v>5</v>
      </c>
      <c r="AA17" s="537">
        <f>SUM(AA74)</f>
        <v>477</v>
      </c>
      <c r="AB17" s="126"/>
      <c r="AC17" s="1664"/>
      <c r="AD17" s="1664"/>
      <c r="AF17" s="1664"/>
      <c r="AG17" s="1664"/>
      <c r="AH17" s="1664"/>
    </row>
    <row r="18" spans="1:34" s="118" customFormat="1" ht="16.5" customHeight="1" x14ac:dyDescent="0.2">
      <c r="A18" s="2088"/>
      <c r="B18" s="2090" t="s">
        <v>349</v>
      </c>
      <c r="C18" s="2082"/>
      <c r="D18" s="306">
        <f t="shared" ref="D18:I18" si="15">SUM(D79,D88)</f>
        <v>6</v>
      </c>
      <c r="E18" s="306">
        <f>SUM(E79,E88)</f>
        <v>4</v>
      </c>
      <c r="F18" s="306">
        <f t="shared" si="15"/>
        <v>0</v>
      </c>
      <c r="G18" s="306">
        <f>SUM(G79,G88)</f>
        <v>1</v>
      </c>
      <c r="H18" s="306">
        <f t="shared" si="15"/>
        <v>1</v>
      </c>
      <c r="I18" s="306">
        <f t="shared" si="15"/>
        <v>590</v>
      </c>
      <c r="J18" s="306">
        <f t="shared" ref="J18:AA18" si="16">SUM(J79,J88)</f>
        <v>40</v>
      </c>
      <c r="K18" s="306">
        <f t="shared" si="16"/>
        <v>0</v>
      </c>
      <c r="L18" s="227">
        <f t="shared" si="16"/>
        <v>0</v>
      </c>
      <c r="M18" s="224">
        <f t="shared" si="16"/>
        <v>550</v>
      </c>
      <c r="N18" s="568">
        <f t="shared" si="16"/>
        <v>0</v>
      </c>
      <c r="O18" s="65">
        <f t="shared" si="16"/>
        <v>0</v>
      </c>
      <c r="P18" s="66">
        <f t="shared" si="16"/>
        <v>6</v>
      </c>
      <c r="Q18" s="65">
        <f t="shared" si="16"/>
        <v>590</v>
      </c>
      <c r="R18" s="224">
        <f t="shared" si="16"/>
        <v>0</v>
      </c>
      <c r="S18" s="226">
        <f t="shared" si="16"/>
        <v>0</v>
      </c>
      <c r="T18" s="226">
        <f t="shared" si="16"/>
        <v>0</v>
      </c>
      <c r="U18" s="226">
        <f t="shared" si="16"/>
        <v>0</v>
      </c>
      <c r="V18" s="225">
        <f t="shared" si="16"/>
        <v>0</v>
      </c>
      <c r="W18" s="223">
        <f t="shared" si="16"/>
        <v>0</v>
      </c>
      <c r="X18" s="66">
        <f t="shared" si="16"/>
        <v>0</v>
      </c>
      <c r="Y18" s="66">
        <f t="shared" si="16"/>
        <v>0</v>
      </c>
      <c r="Z18" s="66">
        <f t="shared" si="16"/>
        <v>6</v>
      </c>
      <c r="AA18" s="245">
        <f t="shared" si="16"/>
        <v>590</v>
      </c>
      <c r="AB18" s="126"/>
      <c r="AC18" s="1664"/>
      <c r="AD18" s="1664"/>
      <c r="AF18" s="1664"/>
      <c r="AG18" s="1664"/>
      <c r="AH18" s="1664"/>
    </row>
    <row r="19" spans="1:34" s="118" customFormat="1" ht="16.5" customHeight="1" thickBot="1" x14ac:dyDescent="0.25">
      <c r="A19" s="2089"/>
      <c r="B19" s="2079" t="s">
        <v>103</v>
      </c>
      <c r="C19" s="2080"/>
      <c r="D19" s="115">
        <f>SUM(D89)</f>
        <v>4</v>
      </c>
      <c r="E19" s="115">
        <f t="shared" ref="E19:AA19" si="17">SUM(E89)</f>
        <v>0</v>
      </c>
      <c r="F19" s="115">
        <f t="shared" si="17"/>
        <v>0</v>
      </c>
      <c r="G19" s="116">
        <f t="shared" si="17"/>
        <v>1</v>
      </c>
      <c r="H19" s="116">
        <f t="shared" si="17"/>
        <v>3</v>
      </c>
      <c r="I19" s="115">
        <f t="shared" si="17"/>
        <v>1200</v>
      </c>
      <c r="J19" s="115">
        <f t="shared" si="17"/>
        <v>0</v>
      </c>
      <c r="K19" s="115">
        <f t="shared" si="17"/>
        <v>0</v>
      </c>
      <c r="L19" s="67">
        <f t="shared" si="17"/>
        <v>150</v>
      </c>
      <c r="M19" s="233">
        <f t="shared" si="17"/>
        <v>1050</v>
      </c>
      <c r="N19" s="569">
        <f t="shared" si="17"/>
        <v>0</v>
      </c>
      <c r="O19" s="67">
        <f t="shared" si="17"/>
        <v>0</v>
      </c>
      <c r="P19" s="68">
        <f t="shared" si="17"/>
        <v>4</v>
      </c>
      <c r="Q19" s="67">
        <f t="shared" si="17"/>
        <v>1200</v>
      </c>
      <c r="R19" s="67">
        <f t="shared" si="17"/>
        <v>0</v>
      </c>
      <c r="S19" s="67">
        <f t="shared" si="17"/>
        <v>0</v>
      </c>
      <c r="T19" s="67">
        <f t="shared" si="17"/>
        <v>0</v>
      </c>
      <c r="U19" s="67">
        <f t="shared" si="17"/>
        <v>0</v>
      </c>
      <c r="V19" s="68">
        <f t="shared" si="17"/>
        <v>0</v>
      </c>
      <c r="W19" s="68">
        <f t="shared" si="17"/>
        <v>0</v>
      </c>
      <c r="X19" s="68">
        <f t="shared" si="17"/>
        <v>4</v>
      </c>
      <c r="Y19" s="68">
        <f t="shared" si="17"/>
        <v>1150</v>
      </c>
      <c r="Z19" s="68">
        <f t="shared" si="17"/>
        <v>4</v>
      </c>
      <c r="AA19" s="246">
        <f t="shared" si="17"/>
        <v>50</v>
      </c>
      <c r="AB19" s="126"/>
      <c r="AC19" s="1664"/>
      <c r="AD19" s="1664"/>
      <c r="AF19" s="1664"/>
      <c r="AG19" s="1664"/>
      <c r="AH19" s="1664"/>
    </row>
    <row r="20" spans="1:34" ht="16.5" customHeight="1" x14ac:dyDescent="0.2">
      <c r="A20" s="2065" t="s">
        <v>312</v>
      </c>
      <c r="B20" s="2084" t="s">
        <v>324</v>
      </c>
      <c r="C20" s="2084"/>
      <c r="D20" s="89">
        <v>4</v>
      </c>
      <c r="E20" s="89">
        <v>1</v>
      </c>
      <c r="F20" s="89">
        <v>2</v>
      </c>
      <c r="G20" s="89"/>
      <c r="H20" s="89">
        <v>1</v>
      </c>
      <c r="I20" s="122">
        <f>SUM(J20:M20)</f>
        <v>562.29999999999995</v>
      </c>
      <c r="J20" s="89">
        <v>18</v>
      </c>
      <c r="K20" s="89">
        <f>88.5+97.8</f>
        <v>186.3</v>
      </c>
      <c r="L20" s="89"/>
      <c r="M20" s="237">
        <v>358</v>
      </c>
      <c r="N20" s="882"/>
      <c r="O20" s="89"/>
      <c r="P20" s="89">
        <v>4</v>
      </c>
      <c r="Q20" s="89">
        <v>562</v>
      </c>
      <c r="R20" s="89"/>
      <c r="S20" s="89"/>
      <c r="T20" s="89"/>
      <c r="U20" s="89"/>
      <c r="V20" s="89"/>
      <c r="W20" s="89"/>
      <c r="X20" s="304">
        <v>3</v>
      </c>
      <c r="Y20" s="304">
        <v>301</v>
      </c>
      <c r="Z20" s="304">
        <v>4</v>
      </c>
      <c r="AA20" s="344">
        <f>243+18</f>
        <v>261</v>
      </c>
      <c r="AB20" s="104"/>
      <c r="AE20" s="118"/>
      <c r="AH20" s="1664"/>
    </row>
    <row r="21" spans="1:34" ht="16.5" customHeight="1" thickBot="1" x14ac:dyDescent="0.25">
      <c r="A21" s="2063"/>
      <c r="B21" s="2070" t="s">
        <v>325</v>
      </c>
      <c r="C21" s="2070"/>
      <c r="D21" s="72">
        <v>1</v>
      </c>
      <c r="E21" s="72">
        <v>1</v>
      </c>
      <c r="F21" s="72"/>
      <c r="G21" s="72"/>
      <c r="H21" s="72"/>
      <c r="I21" s="37">
        <f>SUM(J21:M21)</f>
        <v>32.5</v>
      </c>
      <c r="J21" s="75">
        <v>32.5</v>
      </c>
      <c r="K21" s="72"/>
      <c r="L21" s="72"/>
      <c r="M21" s="236"/>
      <c r="N21" s="880"/>
      <c r="O21" s="72"/>
      <c r="P21" s="72">
        <v>1</v>
      </c>
      <c r="Q21" s="72">
        <v>33</v>
      </c>
      <c r="R21" s="72"/>
      <c r="S21" s="72"/>
      <c r="T21" s="72"/>
      <c r="U21" s="72"/>
      <c r="V21" s="72"/>
      <c r="W21" s="72"/>
      <c r="X21" s="288"/>
      <c r="Y21" s="288"/>
      <c r="Z21" s="288">
        <v>1</v>
      </c>
      <c r="AA21" s="345">
        <v>33</v>
      </c>
      <c r="AB21" s="104"/>
      <c r="AE21" s="118"/>
      <c r="AH21" s="1664"/>
    </row>
    <row r="22" spans="1:34" ht="16.5" customHeight="1" thickTop="1" thickBot="1" x14ac:dyDescent="0.25">
      <c r="A22" s="2066"/>
      <c r="B22" s="2071" t="s">
        <v>507</v>
      </c>
      <c r="C22" s="2072"/>
      <c r="D22" s="120">
        <f>SUM(D20:D21)</f>
        <v>5</v>
      </c>
      <c r="E22" s="120">
        <f>SUM(E20:E21)</f>
        <v>2</v>
      </c>
      <c r="F22" s="120">
        <f>SUM(F20:F21)</f>
        <v>2</v>
      </c>
      <c r="G22" s="120">
        <f t="shared" ref="G22:W22" si="18">SUM(G20:G21)</f>
        <v>0</v>
      </c>
      <c r="H22" s="120">
        <f>SUM(H20:H21)</f>
        <v>1</v>
      </c>
      <c r="I22" s="120">
        <f>SUM(I20:I21)</f>
        <v>594.79999999999995</v>
      </c>
      <c r="J22" s="120">
        <f>SUM(J20:J21)</f>
        <v>50.5</v>
      </c>
      <c r="K22" s="120">
        <f>SUM(K20:K21)</f>
        <v>186.3</v>
      </c>
      <c r="L22" s="120">
        <f t="shared" si="18"/>
        <v>0</v>
      </c>
      <c r="M22" s="889">
        <f>SUM(M20:M21)</f>
        <v>358</v>
      </c>
      <c r="N22" s="898">
        <f t="shared" si="18"/>
        <v>0</v>
      </c>
      <c r="O22" s="120">
        <f t="shared" si="18"/>
        <v>0</v>
      </c>
      <c r="P22" s="120">
        <f>SUM(P20:P21)</f>
        <v>5</v>
      </c>
      <c r="Q22" s="120">
        <f>SUM(Q20:Q21)</f>
        <v>595</v>
      </c>
      <c r="R22" s="120">
        <f t="shared" si="18"/>
        <v>0</v>
      </c>
      <c r="S22" s="120">
        <f t="shared" si="18"/>
        <v>0</v>
      </c>
      <c r="T22" s="120">
        <f t="shared" si="18"/>
        <v>0</v>
      </c>
      <c r="U22" s="120">
        <f t="shared" si="18"/>
        <v>0</v>
      </c>
      <c r="V22" s="120">
        <f t="shared" si="18"/>
        <v>0</v>
      </c>
      <c r="W22" s="120">
        <f t="shared" si="18"/>
        <v>0</v>
      </c>
      <c r="X22" s="348">
        <f>SUM(X20:X21)</f>
        <v>3</v>
      </c>
      <c r="Y22" s="348">
        <f>SUM(Y20:Y21)</f>
        <v>301</v>
      </c>
      <c r="Z22" s="348">
        <f>SUM(Z20:Z21)</f>
        <v>5</v>
      </c>
      <c r="AA22" s="350">
        <f>SUM(AA20:AA21)</f>
        <v>294</v>
      </c>
      <c r="AB22" s="44"/>
      <c r="AE22" s="118"/>
      <c r="AH22" s="1664"/>
    </row>
    <row r="23" spans="1:34" ht="16.5" customHeight="1" x14ac:dyDescent="0.2">
      <c r="A23" s="1770" t="s">
        <v>390</v>
      </c>
      <c r="B23" s="1768" t="s">
        <v>267</v>
      </c>
      <c r="C23" s="1768"/>
      <c r="D23" s="304">
        <v>6</v>
      </c>
      <c r="E23" s="304">
        <v>2</v>
      </c>
      <c r="F23" s="304">
        <v>1</v>
      </c>
      <c r="G23" s="304">
        <v>3</v>
      </c>
      <c r="H23" s="304">
        <v>0</v>
      </c>
      <c r="I23" s="304">
        <f t="shared" ref="I23:I29" si="19">SUM(J23:M23)</f>
        <v>496</v>
      </c>
      <c r="J23" s="304">
        <v>58</v>
      </c>
      <c r="K23" s="304">
        <v>63</v>
      </c>
      <c r="L23" s="304">
        <v>375</v>
      </c>
      <c r="M23" s="890">
        <v>0</v>
      </c>
      <c r="N23" s="901">
        <v>0</v>
      </c>
      <c r="O23" s="304">
        <v>0</v>
      </c>
      <c r="P23" s="304">
        <v>6</v>
      </c>
      <c r="Q23" s="304">
        <v>496</v>
      </c>
      <c r="R23" s="304">
        <v>0</v>
      </c>
      <c r="S23" s="304">
        <v>0</v>
      </c>
      <c r="T23" s="304">
        <v>0</v>
      </c>
      <c r="U23" s="304">
        <v>0</v>
      </c>
      <c r="V23" s="304">
        <v>5</v>
      </c>
      <c r="W23" s="304">
        <v>157.57</v>
      </c>
      <c r="X23" s="304">
        <v>4</v>
      </c>
      <c r="Y23" s="304">
        <v>119.465</v>
      </c>
      <c r="Z23" s="304">
        <v>6</v>
      </c>
      <c r="AA23" s="344">
        <v>219</v>
      </c>
      <c r="AB23" s="44"/>
      <c r="AE23" s="118"/>
      <c r="AH23" s="1664"/>
    </row>
    <row r="24" spans="1:34" ht="16.5" customHeight="1" x14ac:dyDescent="0.2">
      <c r="A24" s="1772"/>
      <c r="B24" s="1768" t="s">
        <v>566</v>
      </c>
      <c r="C24" s="1768"/>
      <c r="D24" s="288">
        <v>1</v>
      </c>
      <c r="E24" s="288">
        <v>0</v>
      </c>
      <c r="F24" s="288">
        <v>0</v>
      </c>
      <c r="G24" s="288">
        <v>1</v>
      </c>
      <c r="H24" s="288">
        <v>0</v>
      </c>
      <c r="I24" s="288">
        <f t="shared" si="19"/>
        <v>184.82499999999999</v>
      </c>
      <c r="J24" s="288">
        <v>0</v>
      </c>
      <c r="K24" s="288">
        <v>0</v>
      </c>
      <c r="L24" s="288">
        <v>184.82499999999999</v>
      </c>
      <c r="M24" s="532">
        <v>0</v>
      </c>
      <c r="N24" s="885">
        <v>0</v>
      </c>
      <c r="O24" s="288">
        <v>0</v>
      </c>
      <c r="P24" s="288">
        <v>1</v>
      </c>
      <c r="Q24" s="288">
        <v>184.82499999999999</v>
      </c>
      <c r="R24" s="288">
        <v>0</v>
      </c>
      <c r="S24" s="288">
        <v>0</v>
      </c>
      <c r="T24" s="288">
        <v>0</v>
      </c>
      <c r="U24" s="288">
        <v>0</v>
      </c>
      <c r="V24" s="288">
        <v>1</v>
      </c>
      <c r="W24" s="288">
        <v>98.784999999999997</v>
      </c>
      <c r="X24" s="288">
        <v>0</v>
      </c>
      <c r="Y24" s="288">
        <v>0</v>
      </c>
      <c r="Z24" s="288">
        <v>1</v>
      </c>
      <c r="AA24" s="345">
        <v>86.04</v>
      </c>
      <c r="AB24" s="44"/>
      <c r="AE24" s="118"/>
      <c r="AH24" s="1664"/>
    </row>
    <row r="25" spans="1:34" ht="16.5" customHeight="1" thickBot="1" x14ac:dyDescent="0.25">
      <c r="A25" s="1772"/>
      <c r="B25" s="1768" t="s">
        <v>567</v>
      </c>
      <c r="C25" s="1768"/>
      <c r="D25" s="288">
        <v>2</v>
      </c>
      <c r="E25" s="288">
        <v>1</v>
      </c>
      <c r="F25" s="288">
        <v>0</v>
      </c>
      <c r="G25" s="288">
        <v>1</v>
      </c>
      <c r="H25" s="288">
        <v>0</v>
      </c>
      <c r="I25" s="288">
        <f t="shared" si="19"/>
        <v>172.42500000000001</v>
      </c>
      <c r="J25" s="288">
        <v>26.4</v>
      </c>
      <c r="K25" s="288">
        <v>0</v>
      </c>
      <c r="L25" s="288">
        <v>146.02500000000001</v>
      </c>
      <c r="M25" s="532">
        <v>0</v>
      </c>
      <c r="N25" s="885">
        <v>1</v>
      </c>
      <c r="O25" s="288">
        <v>5.0999999999999996</v>
      </c>
      <c r="P25" s="288">
        <v>2</v>
      </c>
      <c r="Q25" s="288">
        <v>167.32499999999999</v>
      </c>
      <c r="R25" s="288">
        <v>0</v>
      </c>
      <c r="S25" s="288">
        <v>0</v>
      </c>
      <c r="T25" s="288">
        <v>0</v>
      </c>
      <c r="U25" s="288">
        <v>0</v>
      </c>
      <c r="V25" s="288">
        <v>1</v>
      </c>
      <c r="W25" s="288">
        <v>4.03</v>
      </c>
      <c r="X25" s="288">
        <v>1</v>
      </c>
      <c r="Y25" s="288">
        <v>93.11</v>
      </c>
      <c r="Z25" s="288">
        <v>2</v>
      </c>
      <c r="AA25" s="345">
        <v>70.194999999999993</v>
      </c>
      <c r="AB25" s="44"/>
      <c r="AE25" s="118"/>
      <c r="AH25" s="1664"/>
    </row>
    <row r="26" spans="1:34" ht="16.5" customHeight="1" thickTop="1" thickBot="1" x14ac:dyDescent="0.25">
      <c r="A26" s="1771"/>
      <c r="B26" s="1765" t="s">
        <v>568</v>
      </c>
      <c r="C26" s="1766"/>
      <c r="D26" s="348">
        <f>SUM(D23:D25)</f>
        <v>9</v>
      </c>
      <c r="E26" s="348">
        <f t="shared" ref="E26:AA26" si="20">SUM(E23:E25)</f>
        <v>3</v>
      </c>
      <c r="F26" s="348">
        <f t="shared" si="20"/>
        <v>1</v>
      </c>
      <c r="G26" s="348">
        <v>5</v>
      </c>
      <c r="H26" s="348">
        <f t="shared" si="20"/>
        <v>0</v>
      </c>
      <c r="I26" s="348">
        <f t="shared" si="19"/>
        <v>853.25</v>
      </c>
      <c r="J26" s="348">
        <f t="shared" si="20"/>
        <v>84.4</v>
      </c>
      <c r="K26" s="348">
        <f t="shared" si="20"/>
        <v>63</v>
      </c>
      <c r="L26" s="348">
        <f t="shared" si="20"/>
        <v>705.85</v>
      </c>
      <c r="M26" s="892">
        <f t="shared" si="20"/>
        <v>0</v>
      </c>
      <c r="N26" s="903">
        <f t="shared" si="20"/>
        <v>1</v>
      </c>
      <c r="O26" s="348">
        <f t="shared" si="20"/>
        <v>5.0999999999999996</v>
      </c>
      <c r="P26" s="349">
        <f t="shared" si="20"/>
        <v>9</v>
      </c>
      <c r="Q26" s="348">
        <f t="shared" si="20"/>
        <v>848.15000000000009</v>
      </c>
      <c r="R26" s="348">
        <f t="shared" si="20"/>
        <v>0</v>
      </c>
      <c r="S26" s="348">
        <f t="shared" si="20"/>
        <v>0</v>
      </c>
      <c r="T26" s="348">
        <f t="shared" si="20"/>
        <v>0</v>
      </c>
      <c r="U26" s="348">
        <f t="shared" si="20"/>
        <v>0</v>
      </c>
      <c r="V26" s="348">
        <f t="shared" si="20"/>
        <v>7</v>
      </c>
      <c r="W26" s="348">
        <f t="shared" si="20"/>
        <v>260.38499999999999</v>
      </c>
      <c r="X26" s="348">
        <f t="shared" si="20"/>
        <v>5</v>
      </c>
      <c r="Y26" s="348">
        <f t="shared" si="20"/>
        <v>212.57499999999999</v>
      </c>
      <c r="Z26" s="348">
        <f t="shared" si="20"/>
        <v>9</v>
      </c>
      <c r="AA26" s="350">
        <f t="shared" si="20"/>
        <v>375.23500000000001</v>
      </c>
      <c r="AB26" s="44"/>
      <c r="AE26" s="118"/>
      <c r="AH26" s="1664"/>
    </row>
    <row r="27" spans="1:34" ht="16.5" customHeight="1" x14ac:dyDescent="0.2">
      <c r="A27" s="1770" t="s">
        <v>391</v>
      </c>
      <c r="B27" s="2116" t="s">
        <v>327</v>
      </c>
      <c r="C27" s="2116"/>
      <c r="D27" s="1727">
        <f>SUM(E27:H27)</f>
        <v>4</v>
      </c>
      <c r="E27" s="304"/>
      <c r="F27" s="304"/>
      <c r="G27" s="304">
        <v>4</v>
      </c>
      <c r="H27" s="304"/>
      <c r="I27" s="288">
        <f t="shared" si="19"/>
        <v>424</v>
      </c>
      <c r="J27" s="304"/>
      <c r="K27" s="304"/>
      <c r="L27" s="304"/>
      <c r="M27" s="890">
        <v>424</v>
      </c>
      <c r="N27" s="901"/>
      <c r="O27" s="304"/>
      <c r="P27" s="304">
        <v>3</v>
      </c>
      <c r="Q27" s="304">
        <v>424</v>
      </c>
      <c r="R27" s="304"/>
      <c r="S27" s="304"/>
      <c r="T27" s="304"/>
      <c r="U27" s="304"/>
      <c r="V27" s="304">
        <v>3</v>
      </c>
      <c r="W27" s="304">
        <v>319</v>
      </c>
      <c r="X27" s="304"/>
      <c r="Y27" s="304"/>
      <c r="Z27" s="304">
        <v>3</v>
      </c>
      <c r="AA27" s="344">
        <v>105</v>
      </c>
      <c r="AB27" s="44"/>
      <c r="AE27" s="118"/>
      <c r="AH27" s="1664"/>
    </row>
    <row r="28" spans="1:34" ht="16.5" customHeight="1" x14ac:dyDescent="0.2">
      <c r="A28" s="1772"/>
      <c r="B28" s="1817" t="s">
        <v>280</v>
      </c>
      <c r="C28" s="1818"/>
      <c r="D28" s="346">
        <f>SUM(E28:H28)</f>
        <v>9</v>
      </c>
      <c r="E28" s="288">
        <v>4</v>
      </c>
      <c r="F28" s="288"/>
      <c r="G28" s="288">
        <v>5</v>
      </c>
      <c r="H28" s="288"/>
      <c r="I28" s="288">
        <f t="shared" si="19"/>
        <v>92</v>
      </c>
      <c r="J28" s="288">
        <v>92</v>
      </c>
      <c r="K28" s="288"/>
      <c r="L28" s="288"/>
      <c r="M28" s="532"/>
      <c r="N28" s="885"/>
      <c r="O28" s="288"/>
      <c r="P28" s="288">
        <v>4</v>
      </c>
      <c r="Q28" s="288">
        <v>92</v>
      </c>
      <c r="R28" s="288"/>
      <c r="S28" s="288"/>
      <c r="T28" s="288"/>
      <c r="U28" s="288"/>
      <c r="V28" s="288">
        <v>3</v>
      </c>
      <c r="W28" s="288">
        <v>8</v>
      </c>
      <c r="X28" s="288"/>
      <c r="Y28" s="288"/>
      <c r="Z28" s="288">
        <v>4</v>
      </c>
      <c r="AA28" s="345">
        <v>84</v>
      </c>
      <c r="AB28" s="104"/>
      <c r="AE28" s="118"/>
      <c r="AH28" s="1664"/>
    </row>
    <row r="29" spans="1:34" ht="16.5" customHeight="1" thickBot="1" x14ac:dyDescent="0.25">
      <c r="A29" s="1772"/>
      <c r="B29" s="1768" t="s">
        <v>574</v>
      </c>
      <c r="C29" s="1768"/>
      <c r="D29" s="288">
        <f>SUM(E29:H29)</f>
        <v>2</v>
      </c>
      <c r="E29" s="288">
        <v>2</v>
      </c>
      <c r="F29" s="288"/>
      <c r="G29" s="288"/>
      <c r="H29" s="288"/>
      <c r="I29" s="288">
        <f t="shared" si="19"/>
        <v>76</v>
      </c>
      <c r="J29" s="288"/>
      <c r="K29" s="288">
        <v>76</v>
      </c>
      <c r="L29" s="288"/>
      <c r="M29" s="532"/>
      <c r="N29" s="885"/>
      <c r="O29" s="288"/>
      <c r="P29" s="288">
        <v>2</v>
      </c>
      <c r="Q29" s="288">
        <v>76</v>
      </c>
      <c r="R29" s="288"/>
      <c r="S29" s="288"/>
      <c r="T29" s="288"/>
      <c r="U29" s="288"/>
      <c r="V29" s="288">
        <v>1</v>
      </c>
      <c r="W29" s="288">
        <v>10</v>
      </c>
      <c r="X29" s="288"/>
      <c r="Y29" s="288"/>
      <c r="Z29" s="72">
        <v>1</v>
      </c>
      <c r="AA29" s="97">
        <v>66</v>
      </c>
      <c r="AB29" s="44"/>
      <c r="AE29" s="118"/>
      <c r="AH29" s="1664"/>
    </row>
    <row r="30" spans="1:34" ht="16.5" customHeight="1" thickTop="1" thickBot="1" x14ac:dyDescent="0.25">
      <c r="A30" s="1771"/>
      <c r="B30" s="2071" t="s">
        <v>573</v>
      </c>
      <c r="C30" s="2105"/>
      <c r="D30" s="120">
        <f t="shared" ref="D30:AA30" si="21">SUM(D27:D28,D29)</f>
        <v>15</v>
      </c>
      <c r="E30" s="120">
        <f t="shared" si="21"/>
        <v>6</v>
      </c>
      <c r="F30" s="120">
        <f t="shared" si="21"/>
        <v>0</v>
      </c>
      <c r="G30" s="120">
        <f t="shared" si="21"/>
        <v>9</v>
      </c>
      <c r="H30" s="120">
        <f t="shared" si="21"/>
        <v>0</v>
      </c>
      <c r="I30" s="120">
        <f t="shared" si="21"/>
        <v>592</v>
      </c>
      <c r="J30" s="120">
        <f t="shared" si="21"/>
        <v>92</v>
      </c>
      <c r="K30" s="120">
        <f t="shared" si="21"/>
        <v>76</v>
      </c>
      <c r="L30" s="120">
        <f t="shared" si="21"/>
        <v>0</v>
      </c>
      <c r="M30" s="889">
        <f t="shared" si="21"/>
        <v>424</v>
      </c>
      <c r="N30" s="899">
        <f t="shared" si="21"/>
        <v>0</v>
      </c>
      <c r="O30" s="121">
        <f t="shared" si="21"/>
        <v>0</v>
      </c>
      <c r="P30" s="121">
        <f t="shared" si="21"/>
        <v>9</v>
      </c>
      <c r="Q30" s="120">
        <f t="shared" si="21"/>
        <v>592</v>
      </c>
      <c r="R30" s="121">
        <f t="shared" si="21"/>
        <v>0</v>
      </c>
      <c r="S30" s="121">
        <f t="shared" si="21"/>
        <v>0</v>
      </c>
      <c r="T30" s="121">
        <f t="shared" si="21"/>
        <v>0</v>
      </c>
      <c r="U30" s="121">
        <f t="shared" si="21"/>
        <v>0</v>
      </c>
      <c r="V30" s="120">
        <f t="shared" si="21"/>
        <v>7</v>
      </c>
      <c r="W30" s="120">
        <f t="shared" si="21"/>
        <v>337</v>
      </c>
      <c r="X30" s="120">
        <f t="shared" si="21"/>
        <v>0</v>
      </c>
      <c r="Y30" s="120">
        <f t="shared" si="21"/>
        <v>0</v>
      </c>
      <c r="Z30" s="120">
        <f t="shared" si="21"/>
        <v>8</v>
      </c>
      <c r="AA30" s="174">
        <f t="shared" si="21"/>
        <v>255</v>
      </c>
      <c r="AB30" s="44"/>
      <c r="AE30" s="118"/>
      <c r="AH30" s="1664"/>
    </row>
    <row r="31" spans="1:34" ht="16.5" customHeight="1" thickBot="1" x14ac:dyDescent="0.25">
      <c r="A31" s="1424" t="s">
        <v>143</v>
      </c>
      <c r="B31" s="2117" t="s">
        <v>254</v>
      </c>
      <c r="C31" s="2118"/>
      <c r="D31" s="89">
        <v>2</v>
      </c>
      <c r="E31" s="89"/>
      <c r="F31" s="89"/>
      <c r="G31" s="89">
        <v>1</v>
      </c>
      <c r="H31" s="89">
        <v>1</v>
      </c>
      <c r="I31" s="87">
        <v>392</v>
      </c>
      <c r="J31" s="89"/>
      <c r="K31" s="89"/>
      <c r="L31" s="89">
        <v>179</v>
      </c>
      <c r="M31" s="237">
        <v>213</v>
      </c>
      <c r="N31" s="882"/>
      <c r="O31" s="89"/>
      <c r="P31" s="89">
        <v>2</v>
      </c>
      <c r="Q31" s="89">
        <v>392</v>
      </c>
      <c r="R31" s="89"/>
      <c r="S31" s="89"/>
      <c r="T31" s="89"/>
      <c r="U31" s="89"/>
      <c r="V31" s="89"/>
      <c r="W31" s="89"/>
      <c r="X31" s="89"/>
      <c r="Y31" s="89"/>
      <c r="Z31" s="89">
        <v>2</v>
      </c>
      <c r="AA31" s="175">
        <v>392</v>
      </c>
      <c r="AB31" s="44"/>
      <c r="AE31" s="118"/>
      <c r="AH31" s="1664"/>
    </row>
    <row r="32" spans="1:34" ht="16.5" customHeight="1" x14ac:dyDescent="0.2">
      <c r="A32" s="2065" t="s">
        <v>406</v>
      </c>
      <c r="B32" s="2084" t="s">
        <v>241</v>
      </c>
      <c r="C32" s="2084"/>
      <c r="D32" s="89">
        <f>SUM(E32:H32)</f>
        <v>6</v>
      </c>
      <c r="E32" s="89">
        <v>4</v>
      </c>
      <c r="F32" s="89">
        <v>2</v>
      </c>
      <c r="G32" s="89">
        <v>0</v>
      </c>
      <c r="H32" s="89">
        <v>0</v>
      </c>
      <c r="I32" s="95">
        <f>SUM(J32:M32)</f>
        <v>252.3</v>
      </c>
      <c r="J32" s="89">
        <v>136.80000000000001</v>
      </c>
      <c r="K32" s="89">
        <v>115.5</v>
      </c>
      <c r="L32" s="89">
        <v>0</v>
      </c>
      <c r="M32" s="237">
        <v>0</v>
      </c>
      <c r="N32" s="882">
        <v>0</v>
      </c>
      <c r="O32" s="89">
        <v>0</v>
      </c>
      <c r="P32" s="89">
        <v>6</v>
      </c>
      <c r="Q32" s="89">
        <v>252</v>
      </c>
      <c r="R32" s="89">
        <v>0</v>
      </c>
      <c r="S32" s="89">
        <v>0</v>
      </c>
      <c r="T32" s="89">
        <v>0</v>
      </c>
      <c r="U32" s="89">
        <v>0</v>
      </c>
      <c r="V32" s="89">
        <v>0</v>
      </c>
      <c r="W32" s="89">
        <v>0</v>
      </c>
      <c r="X32" s="89">
        <v>0</v>
      </c>
      <c r="Y32" s="89">
        <v>0</v>
      </c>
      <c r="Z32" s="89">
        <v>6</v>
      </c>
      <c r="AA32" s="175">
        <v>252</v>
      </c>
      <c r="AB32" s="44"/>
      <c r="AE32" s="118"/>
      <c r="AH32" s="1664"/>
    </row>
    <row r="33" spans="1:34" ht="16.5" customHeight="1" x14ac:dyDescent="0.2">
      <c r="A33" s="2063"/>
      <c r="B33" s="2070" t="s">
        <v>242</v>
      </c>
      <c r="C33" s="2070"/>
      <c r="D33" s="72">
        <f>SUM(E33:H33)</f>
        <v>0</v>
      </c>
      <c r="E33" s="72">
        <v>0</v>
      </c>
      <c r="F33" s="72">
        <v>0</v>
      </c>
      <c r="G33" s="72">
        <v>0</v>
      </c>
      <c r="H33" s="72">
        <v>0</v>
      </c>
      <c r="I33" s="72">
        <f>SUM(J33:M33)</f>
        <v>0</v>
      </c>
      <c r="J33" s="72">
        <v>0</v>
      </c>
      <c r="K33" s="72">
        <v>0</v>
      </c>
      <c r="L33" s="72">
        <v>0</v>
      </c>
      <c r="M33" s="236">
        <v>0</v>
      </c>
      <c r="N33" s="880">
        <v>0</v>
      </c>
      <c r="O33" s="72">
        <v>0</v>
      </c>
      <c r="P33" s="72">
        <v>0</v>
      </c>
      <c r="Q33" s="72">
        <v>0</v>
      </c>
      <c r="R33" s="72">
        <v>0</v>
      </c>
      <c r="S33" s="72">
        <v>0</v>
      </c>
      <c r="T33" s="72">
        <v>0</v>
      </c>
      <c r="U33" s="72">
        <v>0</v>
      </c>
      <c r="V33" s="72">
        <v>0</v>
      </c>
      <c r="W33" s="72">
        <v>0</v>
      </c>
      <c r="X33" s="72">
        <v>0</v>
      </c>
      <c r="Y33" s="72">
        <v>0</v>
      </c>
      <c r="Z33" s="72">
        <v>0</v>
      </c>
      <c r="AA33" s="97">
        <v>0</v>
      </c>
      <c r="AB33" s="44"/>
      <c r="AE33" s="118"/>
      <c r="AH33" s="1664"/>
    </row>
    <row r="34" spans="1:34" ht="16.5" customHeight="1" thickBot="1" x14ac:dyDescent="0.25">
      <c r="A34" s="2063"/>
      <c r="B34" s="2070" t="s">
        <v>243</v>
      </c>
      <c r="C34" s="2070"/>
      <c r="D34" s="119">
        <f>SUM(E34:H34)</f>
        <v>2</v>
      </c>
      <c r="E34" s="119">
        <v>1</v>
      </c>
      <c r="F34" s="119">
        <v>1</v>
      </c>
      <c r="G34" s="119">
        <v>0</v>
      </c>
      <c r="H34" s="119">
        <v>0</v>
      </c>
      <c r="I34" s="72">
        <f>SUM(J34:M34)</f>
        <v>100.7</v>
      </c>
      <c r="J34" s="119">
        <v>35.200000000000003</v>
      </c>
      <c r="K34" s="119">
        <v>65.5</v>
      </c>
      <c r="L34" s="119">
        <v>0</v>
      </c>
      <c r="M34" s="235">
        <v>0</v>
      </c>
      <c r="N34" s="900">
        <v>0</v>
      </c>
      <c r="O34" s="119">
        <v>0</v>
      </c>
      <c r="P34" s="119">
        <v>2</v>
      </c>
      <c r="Q34" s="119">
        <v>101</v>
      </c>
      <c r="R34" s="119">
        <v>0</v>
      </c>
      <c r="S34" s="119">
        <v>0</v>
      </c>
      <c r="T34" s="119">
        <v>0</v>
      </c>
      <c r="U34" s="119">
        <v>0</v>
      </c>
      <c r="V34" s="119">
        <v>0</v>
      </c>
      <c r="W34" s="119">
        <v>0</v>
      </c>
      <c r="X34" s="119">
        <v>0</v>
      </c>
      <c r="Y34" s="119">
        <v>0</v>
      </c>
      <c r="Z34" s="119">
        <v>2</v>
      </c>
      <c r="AA34" s="125">
        <v>101</v>
      </c>
      <c r="AB34" s="44"/>
      <c r="AE34" s="118"/>
      <c r="AH34" s="1664"/>
    </row>
    <row r="35" spans="1:34" ht="16.5" customHeight="1" thickTop="1" thickBot="1" x14ac:dyDescent="0.25">
      <c r="A35" s="2066"/>
      <c r="B35" s="2071" t="s">
        <v>507</v>
      </c>
      <c r="C35" s="2105"/>
      <c r="D35" s="120">
        <f t="shared" ref="D35:AA35" si="22">SUM(D32:D34)</f>
        <v>8</v>
      </c>
      <c r="E35" s="120">
        <f t="shared" si="22"/>
        <v>5</v>
      </c>
      <c r="F35" s="120">
        <f t="shared" si="22"/>
        <v>3</v>
      </c>
      <c r="G35" s="120">
        <f t="shared" si="22"/>
        <v>0</v>
      </c>
      <c r="H35" s="120">
        <f t="shared" si="22"/>
        <v>0</v>
      </c>
      <c r="I35" s="120">
        <f t="shared" si="22"/>
        <v>353</v>
      </c>
      <c r="J35" s="120">
        <f t="shared" si="22"/>
        <v>172</v>
      </c>
      <c r="K35" s="120">
        <f t="shared" si="22"/>
        <v>181</v>
      </c>
      <c r="L35" s="120">
        <f t="shared" si="22"/>
        <v>0</v>
      </c>
      <c r="M35" s="889">
        <f t="shared" si="22"/>
        <v>0</v>
      </c>
      <c r="N35" s="898">
        <f t="shared" si="22"/>
        <v>0</v>
      </c>
      <c r="O35" s="120">
        <f t="shared" si="22"/>
        <v>0</v>
      </c>
      <c r="P35" s="121">
        <f t="shared" si="22"/>
        <v>8</v>
      </c>
      <c r="Q35" s="120">
        <f t="shared" si="22"/>
        <v>353</v>
      </c>
      <c r="R35" s="120">
        <f t="shared" si="22"/>
        <v>0</v>
      </c>
      <c r="S35" s="120">
        <f t="shared" si="22"/>
        <v>0</v>
      </c>
      <c r="T35" s="120">
        <f t="shared" si="22"/>
        <v>0</v>
      </c>
      <c r="U35" s="120">
        <f t="shared" si="22"/>
        <v>0</v>
      </c>
      <c r="V35" s="120">
        <f t="shared" si="22"/>
        <v>0</v>
      </c>
      <c r="W35" s="120">
        <f t="shared" si="22"/>
        <v>0</v>
      </c>
      <c r="X35" s="120">
        <f t="shared" si="22"/>
        <v>0</v>
      </c>
      <c r="Y35" s="120">
        <f t="shared" si="22"/>
        <v>0</v>
      </c>
      <c r="Z35" s="120">
        <f t="shared" si="22"/>
        <v>8</v>
      </c>
      <c r="AA35" s="174">
        <f t="shared" si="22"/>
        <v>353</v>
      </c>
      <c r="AB35" s="44"/>
      <c r="AE35" s="118"/>
      <c r="AH35" s="1664"/>
    </row>
    <row r="36" spans="1:34" ht="16.5" customHeight="1" x14ac:dyDescent="0.2">
      <c r="A36" s="1770" t="s">
        <v>407</v>
      </c>
      <c r="B36" s="1768" t="s">
        <v>329</v>
      </c>
      <c r="C36" s="1768"/>
      <c r="D36" s="304">
        <f t="shared" ref="D36:D43" si="23">SUM(E36:H36)</f>
        <v>1</v>
      </c>
      <c r="E36" s="1680"/>
      <c r="F36" s="1680"/>
      <c r="G36" s="1680">
        <v>1</v>
      </c>
      <c r="H36" s="1680"/>
      <c r="I36" s="288">
        <f t="shared" ref="I36:I43" si="24">SUM(J36:M36)</f>
        <v>130</v>
      </c>
      <c r="J36" s="1680"/>
      <c r="K36" s="1680"/>
      <c r="L36" s="1680">
        <v>130</v>
      </c>
      <c r="M36" s="1681"/>
      <c r="N36" s="901"/>
      <c r="O36" s="304"/>
      <c r="P36" s="1680">
        <v>1</v>
      </c>
      <c r="Q36" s="1680">
        <v>130</v>
      </c>
      <c r="R36" s="1680"/>
      <c r="S36" s="123"/>
      <c r="T36" s="123"/>
      <c r="U36" s="123"/>
      <c r="V36" s="123"/>
      <c r="W36" s="123"/>
      <c r="X36" s="123"/>
      <c r="Y36" s="123"/>
      <c r="Z36" s="123">
        <v>1</v>
      </c>
      <c r="AA36" s="441">
        <v>130</v>
      </c>
      <c r="AB36" s="44"/>
      <c r="AE36" s="118"/>
      <c r="AH36" s="1664"/>
    </row>
    <row r="37" spans="1:34" ht="16.5" customHeight="1" x14ac:dyDescent="0.2">
      <c r="A37" s="1772"/>
      <c r="B37" s="1768" t="s">
        <v>244</v>
      </c>
      <c r="C37" s="1768"/>
      <c r="D37" s="288">
        <f t="shared" si="23"/>
        <v>0</v>
      </c>
      <c r="E37" s="337"/>
      <c r="F37" s="337"/>
      <c r="G37" s="337"/>
      <c r="H37" s="337"/>
      <c r="I37" s="288">
        <f t="shared" si="24"/>
        <v>0</v>
      </c>
      <c r="J37" s="337"/>
      <c r="K37" s="337"/>
      <c r="L37" s="337"/>
      <c r="M37" s="338"/>
      <c r="N37" s="885"/>
      <c r="O37" s="288"/>
      <c r="P37" s="337"/>
      <c r="Q37" s="337"/>
      <c r="R37" s="337"/>
      <c r="S37" s="98"/>
      <c r="T37" s="98"/>
      <c r="U37" s="98"/>
      <c r="V37" s="98"/>
      <c r="W37" s="98"/>
      <c r="X37" s="98"/>
      <c r="Y37" s="98"/>
      <c r="Z37" s="98"/>
      <c r="AA37" s="442"/>
      <c r="AB37" s="44"/>
      <c r="AE37" s="118"/>
      <c r="AH37" s="1664"/>
    </row>
    <row r="38" spans="1:34" ht="16.5" customHeight="1" x14ac:dyDescent="0.2">
      <c r="A38" s="1772"/>
      <c r="B38" s="1768" t="s">
        <v>245</v>
      </c>
      <c r="C38" s="1768"/>
      <c r="D38" s="346">
        <f t="shared" si="23"/>
        <v>0</v>
      </c>
      <c r="E38" s="1679"/>
      <c r="F38" s="1679"/>
      <c r="G38" s="1679"/>
      <c r="H38" s="1679"/>
      <c r="I38" s="288">
        <f t="shared" si="24"/>
        <v>0</v>
      </c>
      <c r="J38" s="1679"/>
      <c r="K38" s="1679"/>
      <c r="L38" s="1679"/>
      <c r="M38" s="1682"/>
      <c r="N38" s="902"/>
      <c r="O38" s="346"/>
      <c r="P38" s="1679"/>
      <c r="Q38" s="1679"/>
      <c r="R38" s="1679"/>
      <c r="S38" s="124"/>
      <c r="T38" s="124"/>
      <c r="U38" s="124"/>
      <c r="V38" s="124"/>
      <c r="W38" s="124"/>
      <c r="X38" s="124"/>
      <c r="Y38" s="124"/>
      <c r="Z38" s="124"/>
      <c r="AA38" s="443"/>
      <c r="AB38" s="44"/>
      <c r="AE38" s="118"/>
      <c r="AH38" s="1664"/>
    </row>
    <row r="39" spans="1:34" ht="16.5" customHeight="1" x14ac:dyDescent="0.2">
      <c r="A39" s="1772"/>
      <c r="B39" s="1768" t="s">
        <v>246</v>
      </c>
      <c r="C39" s="1768"/>
      <c r="D39" s="346">
        <f t="shared" si="23"/>
        <v>2</v>
      </c>
      <c r="E39" s="1679"/>
      <c r="F39" s="1679">
        <v>1</v>
      </c>
      <c r="G39" s="1679"/>
      <c r="H39" s="1679">
        <v>1</v>
      </c>
      <c r="I39" s="288">
        <f t="shared" si="24"/>
        <v>328</v>
      </c>
      <c r="J39" s="1679"/>
      <c r="K39" s="1679">
        <v>68</v>
      </c>
      <c r="L39" s="1679"/>
      <c r="M39" s="1682">
        <v>260</v>
      </c>
      <c r="N39" s="902"/>
      <c r="O39" s="346"/>
      <c r="P39" s="1679">
        <v>2</v>
      </c>
      <c r="Q39" s="1679">
        <v>328</v>
      </c>
      <c r="R39" s="1679"/>
      <c r="S39" s="124"/>
      <c r="T39" s="124"/>
      <c r="U39" s="124"/>
      <c r="V39" s="124">
        <v>1</v>
      </c>
      <c r="W39" s="124">
        <v>68</v>
      </c>
      <c r="X39" s="124"/>
      <c r="Y39" s="124"/>
      <c r="Z39" s="124">
        <v>1</v>
      </c>
      <c r="AA39" s="443">
        <v>260</v>
      </c>
      <c r="AB39" s="44"/>
      <c r="AE39" s="118"/>
      <c r="AH39" s="1664"/>
    </row>
    <row r="40" spans="1:34" ht="16.5" customHeight="1" x14ac:dyDescent="0.2">
      <c r="A40" s="1772"/>
      <c r="B40" s="1768" t="s">
        <v>247</v>
      </c>
      <c r="C40" s="1768"/>
      <c r="D40" s="288">
        <f t="shared" si="23"/>
        <v>0</v>
      </c>
      <c r="E40" s="337"/>
      <c r="F40" s="337"/>
      <c r="G40" s="1679"/>
      <c r="H40" s="337"/>
      <c r="I40" s="288">
        <f t="shared" si="24"/>
        <v>0</v>
      </c>
      <c r="J40" s="337"/>
      <c r="K40" s="337"/>
      <c r="L40" s="337"/>
      <c r="M40" s="338"/>
      <c r="N40" s="885"/>
      <c r="O40" s="288"/>
      <c r="P40" s="337"/>
      <c r="Q40" s="337"/>
      <c r="R40" s="337"/>
      <c r="S40" s="98"/>
      <c r="T40" s="98"/>
      <c r="U40" s="98"/>
      <c r="V40" s="98"/>
      <c r="W40" s="98"/>
      <c r="X40" s="98"/>
      <c r="Y40" s="98"/>
      <c r="Z40" s="98"/>
      <c r="AA40" s="442"/>
      <c r="AB40" s="44"/>
      <c r="AE40" s="118"/>
      <c r="AH40" s="1664"/>
    </row>
    <row r="41" spans="1:34" ht="16.5" customHeight="1" x14ac:dyDescent="0.2">
      <c r="A41" s="1772"/>
      <c r="B41" s="1768" t="s">
        <v>248</v>
      </c>
      <c r="C41" s="1768"/>
      <c r="D41" s="288">
        <f t="shared" si="23"/>
        <v>0</v>
      </c>
      <c r="E41" s="337"/>
      <c r="F41" s="337"/>
      <c r="G41" s="337"/>
      <c r="H41" s="337"/>
      <c r="I41" s="288">
        <f t="shared" si="24"/>
        <v>0</v>
      </c>
      <c r="J41" s="337"/>
      <c r="K41" s="337"/>
      <c r="L41" s="337"/>
      <c r="M41" s="338"/>
      <c r="N41" s="885"/>
      <c r="O41" s="288"/>
      <c r="P41" s="337"/>
      <c r="Q41" s="337"/>
      <c r="R41" s="337"/>
      <c r="S41" s="98"/>
      <c r="T41" s="98"/>
      <c r="U41" s="98"/>
      <c r="V41" s="98"/>
      <c r="W41" s="98"/>
      <c r="X41" s="98"/>
      <c r="Y41" s="98"/>
      <c r="Z41" s="98"/>
      <c r="AA41" s="442"/>
      <c r="AB41" s="44"/>
      <c r="AE41" s="118"/>
      <c r="AH41" s="1664"/>
    </row>
    <row r="42" spans="1:34" ht="16.5" customHeight="1" x14ac:dyDescent="0.2">
      <c r="A42" s="1772"/>
      <c r="B42" s="1768" t="s">
        <v>249</v>
      </c>
      <c r="C42" s="1768"/>
      <c r="D42" s="288">
        <f t="shared" si="23"/>
        <v>1</v>
      </c>
      <c r="E42" s="337"/>
      <c r="F42" s="337">
        <v>1</v>
      </c>
      <c r="G42" s="337"/>
      <c r="H42" s="337"/>
      <c r="I42" s="288">
        <f t="shared" si="24"/>
        <v>65</v>
      </c>
      <c r="J42" s="337"/>
      <c r="K42" s="337">
        <v>65</v>
      </c>
      <c r="L42" s="337"/>
      <c r="M42" s="338"/>
      <c r="N42" s="885"/>
      <c r="O42" s="288"/>
      <c r="P42" s="337">
        <v>1</v>
      </c>
      <c r="Q42" s="337">
        <v>65</v>
      </c>
      <c r="R42" s="337"/>
      <c r="S42" s="98"/>
      <c r="T42" s="98"/>
      <c r="U42" s="98"/>
      <c r="V42" s="98"/>
      <c r="W42" s="98"/>
      <c r="X42" s="98"/>
      <c r="Y42" s="98"/>
      <c r="Z42" s="98">
        <v>1</v>
      </c>
      <c r="AA42" s="442">
        <v>65</v>
      </c>
      <c r="AB42" s="44"/>
      <c r="AE42" s="118"/>
      <c r="AH42" s="1664"/>
    </row>
    <row r="43" spans="1:34" ht="16.5" customHeight="1" thickBot="1" x14ac:dyDescent="0.25">
      <c r="A43" s="1772"/>
      <c r="B43" s="1768" t="s">
        <v>250</v>
      </c>
      <c r="C43" s="1768"/>
      <c r="D43" s="288">
        <f t="shared" si="23"/>
        <v>0</v>
      </c>
      <c r="E43" s="288"/>
      <c r="F43" s="288"/>
      <c r="G43" s="288"/>
      <c r="H43" s="288"/>
      <c r="I43" s="288">
        <f t="shared" si="24"/>
        <v>0</v>
      </c>
      <c r="J43" s="288"/>
      <c r="K43" s="288"/>
      <c r="L43" s="288"/>
      <c r="M43" s="532"/>
      <c r="N43" s="885"/>
      <c r="O43" s="288"/>
      <c r="P43" s="337"/>
      <c r="Q43" s="337"/>
      <c r="R43" s="337"/>
      <c r="S43" s="98"/>
      <c r="T43" s="98"/>
      <c r="U43" s="98"/>
      <c r="V43" s="98"/>
      <c r="W43" s="98"/>
      <c r="X43" s="98"/>
      <c r="Y43" s="98"/>
      <c r="Z43" s="98"/>
      <c r="AA43" s="442"/>
      <c r="AB43" s="44"/>
      <c r="AE43" s="118"/>
      <c r="AH43" s="1664"/>
    </row>
    <row r="44" spans="1:34" ht="16.5" customHeight="1" thickTop="1" thickBot="1" x14ac:dyDescent="0.25">
      <c r="A44" s="1771"/>
      <c r="B44" s="1765" t="s">
        <v>583</v>
      </c>
      <c r="C44" s="1766"/>
      <c r="D44" s="348">
        <f t="shared" ref="D44:O44" si="25">SUM(D36:D43)</f>
        <v>4</v>
      </c>
      <c r="E44" s="348">
        <f t="shared" si="25"/>
        <v>0</v>
      </c>
      <c r="F44" s="348">
        <f t="shared" si="25"/>
        <v>2</v>
      </c>
      <c r="G44" s="348">
        <f t="shared" si="25"/>
        <v>1</v>
      </c>
      <c r="H44" s="348">
        <f t="shared" si="25"/>
        <v>1</v>
      </c>
      <c r="I44" s="348">
        <f t="shared" si="25"/>
        <v>523</v>
      </c>
      <c r="J44" s="348">
        <f t="shared" si="25"/>
        <v>0</v>
      </c>
      <c r="K44" s="348">
        <f t="shared" si="25"/>
        <v>133</v>
      </c>
      <c r="L44" s="348">
        <f t="shared" si="25"/>
        <v>130</v>
      </c>
      <c r="M44" s="892">
        <f t="shared" si="25"/>
        <v>260</v>
      </c>
      <c r="N44" s="1426">
        <f t="shared" si="25"/>
        <v>0</v>
      </c>
      <c r="O44" s="349">
        <f t="shared" si="25"/>
        <v>0</v>
      </c>
      <c r="P44" s="349">
        <f>SUM(P36:P43)</f>
        <v>4</v>
      </c>
      <c r="Q44" s="348">
        <f>SUM(Q36:Q43)</f>
        <v>523</v>
      </c>
      <c r="R44" s="349">
        <f t="shared" ref="R44:AA44" si="26">SUM(R36:R43)</f>
        <v>0</v>
      </c>
      <c r="S44" s="121">
        <f t="shared" si="26"/>
        <v>0</v>
      </c>
      <c r="T44" s="121">
        <f t="shared" si="26"/>
        <v>0</v>
      </c>
      <c r="U44" s="121">
        <f t="shared" si="26"/>
        <v>0</v>
      </c>
      <c r="V44" s="121">
        <f t="shared" si="26"/>
        <v>1</v>
      </c>
      <c r="W44" s="121">
        <f t="shared" si="26"/>
        <v>68</v>
      </c>
      <c r="X44" s="121">
        <f t="shared" si="26"/>
        <v>0</v>
      </c>
      <c r="Y44" s="121">
        <f t="shared" si="26"/>
        <v>0</v>
      </c>
      <c r="Z44" s="121">
        <f t="shared" si="26"/>
        <v>3</v>
      </c>
      <c r="AA44" s="174">
        <f t="shared" si="26"/>
        <v>455</v>
      </c>
      <c r="AB44" s="44"/>
      <c r="AE44" s="118"/>
      <c r="AH44" s="1664"/>
    </row>
    <row r="45" spans="1:34" ht="16.5" customHeight="1" x14ac:dyDescent="0.2">
      <c r="A45" s="1770" t="s">
        <v>392</v>
      </c>
      <c r="B45" s="2106" t="s">
        <v>330</v>
      </c>
      <c r="C45" s="2107"/>
      <c r="D45" s="304">
        <f t="shared" ref="D45:D53" si="27">SUM(E45:H45)</f>
        <v>1</v>
      </c>
      <c r="E45" s="304"/>
      <c r="F45" s="304"/>
      <c r="G45" s="304">
        <v>1</v>
      </c>
      <c r="H45" s="304"/>
      <c r="I45" s="288">
        <f t="shared" ref="I45:I53" si="28">SUM(J45:M45)</f>
        <v>106</v>
      </c>
      <c r="J45" s="304"/>
      <c r="K45" s="304"/>
      <c r="L45" s="304">
        <v>106</v>
      </c>
      <c r="M45" s="890"/>
      <c r="N45" s="901"/>
      <c r="O45" s="304"/>
      <c r="P45" s="304">
        <v>1</v>
      </c>
      <c r="Q45" s="304">
        <v>36</v>
      </c>
      <c r="R45" s="304">
        <v>1</v>
      </c>
      <c r="S45" s="304">
        <v>70</v>
      </c>
      <c r="T45" s="304"/>
      <c r="U45" s="304"/>
      <c r="V45" s="304"/>
      <c r="W45" s="304"/>
      <c r="X45" s="304">
        <v>1</v>
      </c>
      <c r="Y45" s="304">
        <v>36</v>
      </c>
      <c r="Z45" s="304">
        <v>1</v>
      </c>
      <c r="AA45" s="175">
        <v>70</v>
      </c>
      <c r="AB45" s="44"/>
      <c r="AE45" s="118"/>
      <c r="AH45" s="1664"/>
    </row>
    <row r="46" spans="1:34" ht="16.5" customHeight="1" x14ac:dyDescent="0.2">
      <c r="A46" s="1772"/>
      <c r="B46" s="2108" t="s">
        <v>593</v>
      </c>
      <c r="C46" s="2109"/>
      <c r="D46" s="288">
        <f t="shared" si="27"/>
        <v>0</v>
      </c>
      <c r="E46" s="288"/>
      <c r="F46" s="288"/>
      <c r="G46" s="288"/>
      <c r="H46" s="288"/>
      <c r="I46" s="288">
        <f t="shared" si="28"/>
        <v>0</v>
      </c>
      <c r="J46" s="288"/>
      <c r="K46" s="288"/>
      <c r="L46" s="288"/>
      <c r="M46" s="532"/>
      <c r="N46" s="885"/>
      <c r="O46" s="288"/>
      <c r="P46" s="288"/>
      <c r="Q46" s="288"/>
      <c r="R46" s="288"/>
      <c r="S46" s="288"/>
      <c r="T46" s="288"/>
      <c r="U46" s="288"/>
      <c r="V46" s="288"/>
      <c r="W46" s="288"/>
      <c r="X46" s="288"/>
      <c r="Y46" s="288"/>
      <c r="Z46" s="288"/>
      <c r="AA46" s="97"/>
      <c r="AB46" s="44"/>
      <c r="AE46" s="118"/>
      <c r="AH46" s="1664"/>
    </row>
    <row r="47" spans="1:34" ht="16.5" customHeight="1" x14ac:dyDescent="0.2">
      <c r="A47" s="1772"/>
      <c r="B47" s="2110" t="s">
        <v>268</v>
      </c>
      <c r="C47" s="2111"/>
      <c r="D47" s="288">
        <f t="shared" si="27"/>
        <v>2</v>
      </c>
      <c r="E47" s="288">
        <v>1</v>
      </c>
      <c r="F47" s="288"/>
      <c r="G47" s="288">
        <v>1</v>
      </c>
      <c r="H47" s="288"/>
      <c r="I47" s="288">
        <f>SUM(J47:M47)</f>
        <v>176</v>
      </c>
      <c r="J47" s="288">
        <v>23</v>
      </c>
      <c r="K47" s="288"/>
      <c r="L47" s="288">
        <v>153</v>
      </c>
      <c r="M47" s="532"/>
      <c r="N47" s="885">
        <v>1</v>
      </c>
      <c r="O47" s="288">
        <v>31</v>
      </c>
      <c r="P47" s="288">
        <v>1</v>
      </c>
      <c r="Q47" s="288">
        <v>116</v>
      </c>
      <c r="R47" s="288">
        <v>1</v>
      </c>
      <c r="S47" s="288">
        <v>6</v>
      </c>
      <c r="T47" s="288">
        <v>1</v>
      </c>
      <c r="U47" s="288">
        <v>23</v>
      </c>
      <c r="V47" s="288">
        <v>1</v>
      </c>
      <c r="W47" s="288">
        <v>147</v>
      </c>
      <c r="X47" s="288">
        <v>1</v>
      </c>
      <c r="Y47" s="288">
        <v>6</v>
      </c>
      <c r="Z47" s="288">
        <v>1</v>
      </c>
      <c r="AA47" s="97">
        <v>23</v>
      </c>
      <c r="AB47" s="44"/>
      <c r="AE47" s="118"/>
      <c r="AH47" s="1664"/>
    </row>
    <row r="48" spans="1:34" ht="16.5" customHeight="1" x14ac:dyDescent="0.2">
      <c r="A48" s="1772"/>
      <c r="B48" s="2110" t="s">
        <v>269</v>
      </c>
      <c r="C48" s="2111"/>
      <c r="D48" s="288">
        <f t="shared" si="27"/>
        <v>0</v>
      </c>
      <c r="E48" s="288"/>
      <c r="F48" s="288"/>
      <c r="G48" s="288"/>
      <c r="H48" s="288"/>
      <c r="I48" s="288">
        <f t="shared" si="28"/>
        <v>0</v>
      </c>
      <c r="J48" s="288"/>
      <c r="K48" s="288"/>
      <c r="L48" s="288"/>
      <c r="M48" s="532"/>
      <c r="N48" s="885"/>
      <c r="O48" s="288"/>
      <c r="P48" s="288"/>
      <c r="Q48" s="288"/>
      <c r="R48" s="288"/>
      <c r="S48" s="288"/>
      <c r="T48" s="288"/>
      <c r="U48" s="288"/>
      <c r="V48" s="288"/>
      <c r="W48" s="288"/>
      <c r="X48" s="288"/>
      <c r="Y48" s="288"/>
      <c r="Z48" s="288"/>
      <c r="AA48" s="97"/>
      <c r="AB48" s="44"/>
      <c r="AE48" s="118"/>
      <c r="AH48" s="1664"/>
    </row>
    <row r="49" spans="1:34" ht="16.5" customHeight="1" x14ac:dyDescent="0.2">
      <c r="A49" s="1772"/>
      <c r="B49" s="1768" t="s">
        <v>270</v>
      </c>
      <c r="C49" s="1768"/>
      <c r="D49" s="288">
        <v>1</v>
      </c>
      <c r="E49" s="288">
        <v>1</v>
      </c>
      <c r="F49" s="288"/>
      <c r="G49" s="288"/>
      <c r="H49" s="288"/>
      <c r="I49" s="288">
        <f t="shared" si="28"/>
        <v>8</v>
      </c>
      <c r="J49" s="288">
        <v>8</v>
      </c>
      <c r="K49" s="288"/>
      <c r="L49" s="288"/>
      <c r="M49" s="532"/>
      <c r="N49" s="885"/>
      <c r="O49" s="288"/>
      <c r="P49" s="288">
        <v>1</v>
      </c>
      <c r="Q49" s="288">
        <v>6</v>
      </c>
      <c r="R49" s="288">
        <v>1</v>
      </c>
      <c r="S49" s="288">
        <v>2</v>
      </c>
      <c r="T49" s="288"/>
      <c r="U49" s="288"/>
      <c r="V49" s="288"/>
      <c r="W49" s="288"/>
      <c r="X49" s="288">
        <v>1</v>
      </c>
      <c r="Y49" s="288">
        <v>6</v>
      </c>
      <c r="Z49" s="288">
        <v>1</v>
      </c>
      <c r="AA49" s="97">
        <v>2</v>
      </c>
      <c r="AB49" s="44"/>
      <c r="AE49" s="118"/>
      <c r="AH49" s="1664"/>
    </row>
    <row r="50" spans="1:34" ht="16.5" customHeight="1" x14ac:dyDescent="0.2">
      <c r="A50" s="1772"/>
      <c r="B50" s="1768" t="s">
        <v>308</v>
      </c>
      <c r="C50" s="1768"/>
      <c r="D50" s="288">
        <f t="shared" si="27"/>
        <v>0</v>
      </c>
      <c r="E50" s="288"/>
      <c r="F50" s="288"/>
      <c r="G50" s="288"/>
      <c r="H50" s="288"/>
      <c r="I50" s="288">
        <f t="shared" si="28"/>
        <v>0</v>
      </c>
      <c r="J50" s="288"/>
      <c r="K50" s="288"/>
      <c r="L50" s="288"/>
      <c r="M50" s="532"/>
      <c r="N50" s="885"/>
      <c r="O50" s="288"/>
      <c r="P50" s="288"/>
      <c r="Q50" s="288"/>
      <c r="R50" s="288"/>
      <c r="S50" s="288"/>
      <c r="T50" s="288"/>
      <c r="U50" s="288"/>
      <c r="V50" s="288"/>
      <c r="W50" s="288"/>
      <c r="X50" s="288"/>
      <c r="Y50" s="288"/>
      <c r="Z50" s="288"/>
      <c r="AA50" s="97"/>
      <c r="AB50" s="44"/>
      <c r="AE50" s="118"/>
      <c r="AH50" s="1664"/>
    </row>
    <row r="51" spans="1:34" ht="16.5" customHeight="1" x14ac:dyDescent="0.2">
      <c r="A51" s="1772"/>
      <c r="B51" s="1768" t="s">
        <v>594</v>
      </c>
      <c r="C51" s="1768"/>
      <c r="D51" s="288">
        <f t="shared" si="27"/>
        <v>0</v>
      </c>
      <c r="E51" s="288"/>
      <c r="F51" s="288"/>
      <c r="G51" s="288"/>
      <c r="H51" s="288"/>
      <c r="I51" s="288">
        <f t="shared" si="28"/>
        <v>0</v>
      </c>
      <c r="J51" s="288"/>
      <c r="K51" s="288"/>
      <c r="L51" s="288"/>
      <c r="M51" s="532"/>
      <c r="N51" s="885"/>
      <c r="O51" s="288"/>
      <c r="P51" s="288"/>
      <c r="Q51" s="288"/>
      <c r="R51" s="288"/>
      <c r="S51" s="288"/>
      <c r="T51" s="288"/>
      <c r="U51" s="288"/>
      <c r="V51" s="288"/>
      <c r="W51" s="288"/>
      <c r="X51" s="288"/>
      <c r="Y51" s="288"/>
      <c r="Z51" s="288"/>
      <c r="AA51" s="97"/>
      <c r="AB51" s="44"/>
      <c r="AE51" s="118"/>
      <c r="AH51" s="1664"/>
    </row>
    <row r="52" spans="1:34" ht="16.5" customHeight="1" x14ac:dyDescent="0.2">
      <c r="A52" s="1772"/>
      <c r="B52" s="1768" t="s">
        <v>595</v>
      </c>
      <c r="C52" s="1768"/>
      <c r="D52" s="288">
        <f t="shared" si="27"/>
        <v>0</v>
      </c>
      <c r="E52" s="288"/>
      <c r="F52" s="288"/>
      <c r="G52" s="288"/>
      <c r="H52" s="288"/>
      <c r="I52" s="288">
        <f t="shared" si="28"/>
        <v>0</v>
      </c>
      <c r="J52" s="288"/>
      <c r="K52" s="288"/>
      <c r="L52" s="288"/>
      <c r="M52" s="532"/>
      <c r="N52" s="885"/>
      <c r="O52" s="288"/>
      <c r="P52" s="288"/>
      <c r="Q52" s="288"/>
      <c r="R52" s="288"/>
      <c r="S52" s="288"/>
      <c r="T52" s="288"/>
      <c r="U52" s="288"/>
      <c r="V52" s="288"/>
      <c r="W52" s="288"/>
      <c r="X52" s="288"/>
      <c r="Y52" s="288"/>
      <c r="Z52" s="288"/>
      <c r="AA52" s="97"/>
      <c r="AB52" s="44"/>
      <c r="AE52" s="118"/>
      <c r="AH52" s="1664"/>
    </row>
    <row r="53" spans="1:34" ht="16.5" customHeight="1" thickBot="1" x14ac:dyDescent="0.25">
      <c r="A53" s="1772"/>
      <c r="B53" s="1768" t="s">
        <v>334</v>
      </c>
      <c r="C53" s="1768"/>
      <c r="D53" s="1672">
        <f t="shared" si="27"/>
        <v>1</v>
      </c>
      <c r="E53" s="1672"/>
      <c r="F53" s="1672">
        <v>1</v>
      </c>
      <c r="G53" s="1672"/>
      <c r="H53" s="1672"/>
      <c r="I53" s="288">
        <f t="shared" si="28"/>
        <v>69</v>
      </c>
      <c r="J53" s="1672"/>
      <c r="K53" s="1672">
        <v>69</v>
      </c>
      <c r="L53" s="1672"/>
      <c r="M53" s="1683"/>
      <c r="N53" s="1671"/>
      <c r="O53" s="1672"/>
      <c r="P53" s="1672">
        <v>1</v>
      </c>
      <c r="Q53" s="1672">
        <v>31</v>
      </c>
      <c r="R53" s="1672">
        <v>1</v>
      </c>
      <c r="S53" s="1672">
        <v>38</v>
      </c>
      <c r="T53" s="1672"/>
      <c r="U53" s="1672"/>
      <c r="V53" s="1672">
        <v>1</v>
      </c>
      <c r="W53" s="1672">
        <v>31</v>
      </c>
      <c r="X53" s="1672"/>
      <c r="Y53" s="1672"/>
      <c r="Z53" s="1672">
        <v>1</v>
      </c>
      <c r="AA53" s="249">
        <v>38</v>
      </c>
      <c r="AB53" s="44"/>
      <c r="AE53" s="118"/>
      <c r="AH53" s="1664"/>
    </row>
    <row r="54" spans="1:34" ht="16.5" customHeight="1" thickTop="1" thickBot="1" x14ac:dyDescent="0.25">
      <c r="A54" s="1771"/>
      <c r="B54" s="1765" t="s">
        <v>507</v>
      </c>
      <c r="C54" s="1766"/>
      <c r="D54" s="348">
        <f>SUM(D45:D53)</f>
        <v>5</v>
      </c>
      <c r="E54" s="348">
        <f t="shared" ref="E54:AA54" si="29">SUM(E45:E53)</f>
        <v>2</v>
      </c>
      <c r="F54" s="348">
        <f>SUM(F45:F53)</f>
        <v>1</v>
      </c>
      <c r="G54" s="348">
        <f t="shared" si="29"/>
        <v>2</v>
      </c>
      <c r="H54" s="348">
        <f t="shared" si="29"/>
        <v>0</v>
      </c>
      <c r="I54" s="348">
        <f>SUM(I45:I53)</f>
        <v>359</v>
      </c>
      <c r="J54" s="348">
        <f t="shared" si="29"/>
        <v>31</v>
      </c>
      <c r="K54" s="348">
        <f>SUM(K45:K53)</f>
        <v>69</v>
      </c>
      <c r="L54" s="348">
        <f t="shared" si="29"/>
        <v>259</v>
      </c>
      <c r="M54" s="892">
        <f t="shared" si="29"/>
        <v>0</v>
      </c>
      <c r="N54" s="1426">
        <f t="shared" si="29"/>
        <v>1</v>
      </c>
      <c r="O54" s="348">
        <f t="shared" si="29"/>
        <v>31</v>
      </c>
      <c r="P54" s="349">
        <f t="shared" si="29"/>
        <v>4</v>
      </c>
      <c r="Q54" s="348">
        <f t="shared" si="29"/>
        <v>189</v>
      </c>
      <c r="R54" s="348">
        <f t="shared" si="29"/>
        <v>4</v>
      </c>
      <c r="S54" s="120">
        <f t="shared" si="29"/>
        <v>116</v>
      </c>
      <c r="T54" s="120">
        <f t="shared" si="29"/>
        <v>1</v>
      </c>
      <c r="U54" s="120">
        <f t="shared" si="29"/>
        <v>23</v>
      </c>
      <c r="V54" s="120">
        <f t="shared" si="29"/>
        <v>2</v>
      </c>
      <c r="W54" s="120">
        <f t="shared" si="29"/>
        <v>178</v>
      </c>
      <c r="X54" s="120">
        <f t="shared" si="29"/>
        <v>3</v>
      </c>
      <c r="Y54" s="120">
        <f t="shared" si="29"/>
        <v>48</v>
      </c>
      <c r="Z54" s="120">
        <f t="shared" si="29"/>
        <v>4</v>
      </c>
      <c r="AA54" s="174">
        <f t="shared" si="29"/>
        <v>133</v>
      </c>
      <c r="AB54" s="44"/>
      <c r="AE54" s="118"/>
      <c r="AH54" s="1664"/>
    </row>
    <row r="55" spans="1:34" ht="16.5" customHeight="1" x14ac:dyDescent="0.2">
      <c r="A55" s="1770" t="s">
        <v>393</v>
      </c>
      <c r="B55" s="1767" t="s">
        <v>387</v>
      </c>
      <c r="C55" s="1767"/>
      <c r="D55" s="304">
        <f>SUM(E55:H55)</f>
        <v>0</v>
      </c>
      <c r="E55" s="304"/>
      <c r="F55" s="304"/>
      <c r="G55" s="304"/>
      <c r="H55" s="304"/>
      <c r="I55" s="288">
        <f>SUM(J55:M55)</f>
        <v>0</v>
      </c>
      <c r="J55" s="304"/>
      <c r="K55" s="304"/>
      <c r="L55" s="304"/>
      <c r="M55" s="890"/>
      <c r="N55" s="901"/>
      <c r="O55" s="304"/>
      <c r="P55" s="304"/>
      <c r="Q55" s="304"/>
      <c r="R55" s="304"/>
      <c r="S55" s="89"/>
      <c r="T55" s="89"/>
      <c r="U55" s="89"/>
      <c r="V55" s="89"/>
      <c r="W55" s="89"/>
      <c r="X55" s="89"/>
      <c r="Y55" s="89"/>
      <c r="Z55" s="89"/>
      <c r="AA55" s="175"/>
      <c r="AB55" s="104"/>
      <c r="AE55" s="118"/>
      <c r="AH55" s="1664"/>
    </row>
    <row r="56" spans="1:34" ht="16.5" customHeight="1" x14ac:dyDescent="0.2">
      <c r="A56" s="1772"/>
      <c r="B56" s="1768" t="s">
        <v>309</v>
      </c>
      <c r="C56" s="1768"/>
      <c r="D56" s="346">
        <f>SUM(E56:H56)</f>
        <v>0</v>
      </c>
      <c r="E56" s="346"/>
      <c r="F56" s="346"/>
      <c r="G56" s="346"/>
      <c r="H56" s="346"/>
      <c r="I56" s="288">
        <f>SUM(J56:M56)</f>
        <v>0</v>
      </c>
      <c r="J56" s="346"/>
      <c r="K56" s="346"/>
      <c r="L56" s="346"/>
      <c r="M56" s="891"/>
      <c r="N56" s="902"/>
      <c r="O56" s="346"/>
      <c r="P56" s="346"/>
      <c r="Q56" s="346"/>
      <c r="R56" s="346"/>
      <c r="S56" s="119"/>
      <c r="T56" s="119"/>
      <c r="U56" s="119"/>
      <c r="V56" s="119"/>
      <c r="W56" s="119"/>
      <c r="X56" s="119"/>
      <c r="Y56" s="119"/>
      <c r="Z56" s="119"/>
      <c r="AA56" s="125"/>
      <c r="AB56" s="44"/>
      <c r="AE56" s="118"/>
      <c r="AH56" s="1664"/>
    </row>
    <row r="57" spans="1:34" ht="16.5" customHeight="1" thickBot="1" x14ac:dyDescent="0.25">
      <c r="A57" s="1772"/>
      <c r="B57" s="1768" t="s">
        <v>258</v>
      </c>
      <c r="C57" s="1768"/>
      <c r="D57" s="288">
        <f>SUM(E57:H57)</f>
        <v>0</v>
      </c>
      <c r="E57" s="288"/>
      <c r="F57" s="288"/>
      <c r="G57" s="288"/>
      <c r="H57" s="288"/>
      <c r="I57" s="288">
        <f>SUM(J57:M57)</f>
        <v>0</v>
      </c>
      <c r="J57" s="288"/>
      <c r="K57" s="288"/>
      <c r="L57" s="288"/>
      <c r="M57" s="532"/>
      <c r="N57" s="885"/>
      <c r="O57" s="288"/>
      <c r="P57" s="288"/>
      <c r="Q57" s="288"/>
      <c r="R57" s="288"/>
      <c r="S57" s="72"/>
      <c r="T57" s="72"/>
      <c r="U57" s="72"/>
      <c r="V57" s="72"/>
      <c r="W57" s="72"/>
      <c r="X57" s="72"/>
      <c r="Y57" s="72"/>
      <c r="Z57" s="72"/>
      <c r="AA57" s="97"/>
      <c r="AB57" s="44"/>
      <c r="AE57" s="118"/>
      <c r="AH57" s="1664"/>
    </row>
    <row r="58" spans="1:34" ht="16.5" customHeight="1" thickTop="1" thickBot="1" x14ac:dyDescent="0.25">
      <c r="A58" s="1780"/>
      <c r="B58" s="1765" t="s">
        <v>507</v>
      </c>
      <c r="C58" s="1845"/>
      <c r="D58" s="348">
        <f>SUM(D55:D57)</f>
        <v>0</v>
      </c>
      <c r="E58" s="348">
        <f t="shared" ref="E58:AA58" si="30">SUM(E55:E57)</f>
        <v>0</v>
      </c>
      <c r="F58" s="348">
        <f t="shared" si="30"/>
        <v>0</v>
      </c>
      <c r="G58" s="348">
        <f t="shared" si="30"/>
        <v>0</v>
      </c>
      <c r="H58" s="348">
        <f t="shared" si="30"/>
        <v>0</v>
      </c>
      <c r="I58" s="348">
        <f t="shared" si="30"/>
        <v>0</v>
      </c>
      <c r="J58" s="348">
        <f t="shared" si="30"/>
        <v>0</v>
      </c>
      <c r="K58" s="348">
        <f t="shared" si="30"/>
        <v>0</v>
      </c>
      <c r="L58" s="348">
        <f t="shared" si="30"/>
        <v>0</v>
      </c>
      <c r="M58" s="892">
        <f t="shared" si="30"/>
        <v>0</v>
      </c>
      <c r="N58" s="1426">
        <f t="shared" si="30"/>
        <v>0</v>
      </c>
      <c r="O58" s="348">
        <f t="shared" si="30"/>
        <v>0</v>
      </c>
      <c r="P58" s="349">
        <f t="shared" si="30"/>
        <v>0</v>
      </c>
      <c r="Q58" s="348">
        <f t="shared" si="30"/>
        <v>0</v>
      </c>
      <c r="R58" s="348">
        <f t="shared" si="30"/>
        <v>0</v>
      </c>
      <c r="S58" s="120">
        <f t="shared" si="30"/>
        <v>0</v>
      </c>
      <c r="T58" s="120">
        <f t="shared" si="30"/>
        <v>0</v>
      </c>
      <c r="U58" s="120">
        <f t="shared" si="30"/>
        <v>0</v>
      </c>
      <c r="V58" s="120">
        <f t="shared" si="30"/>
        <v>0</v>
      </c>
      <c r="W58" s="120">
        <f>SUM(W55:W57)</f>
        <v>0</v>
      </c>
      <c r="X58" s="120">
        <f t="shared" si="30"/>
        <v>0</v>
      </c>
      <c r="Y58" s="120">
        <f t="shared" si="30"/>
        <v>0</v>
      </c>
      <c r="Z58" s="120">
        <f t="shared" si="30"/>
        <v>0</v>
      </c>
      <c r="AA58" s="174">
        <f t="shared" si="30"/>
        <v>0</v>
      </c>
      <c r="AB58" s="44"/>
      <c r="AE58" s="118"/>
      <c r="AH58" s="1664"/>
    </row>
    <row r="59" spans="1:34" ht="16.5" customHeight="1" x14ac:dyDescent="0.2">
      <c r="A59" s="2062" t="s">
        <v>388</v>
      </c>
      <c r="B59" s="2070" t="s">
        <v>612</v>
      </c>
      <c r="C59" s="2070"/>
      <c r="D59" s="122">
        <f>SUM(E59:H59)</f>
        <v>1</v>
      </c>
      <c r="E59" s="89">
        <v>1</v>
      </c>
      <c r="F59" s="89"/>
      <c r="G59" s="89"/>
      <c r="H59" s="89"/>
      <c r="I59" s="87">
        <f>SUM(J59:M59)</f>
        <v>29</v>
      </c>
      <c r="J59" s="89">
        <v>29</v>
      </c>
      <c r="K59" s="89"/>
      <c r="L59" s="89"/>
      <c r="M59" s="237"/>
      <c r="N59" s="882"/>
      <c r="O59" s="89"/>
      <c r="P59" s="89"/>
      <c r="Q59" s="89"/>
      <c r="R59" s="89">
        <v>1</v>
      </c>
      <c r="S59" s="89">
        <v>29</v>
      </c>
      <c r="T59" s="89"/>
      <c r="U59" s="89"/>
      <c r="V59" s="89">
        <v>1</v>
      </c>
      <c r="W59" s="89">
        <v>29</v>
      </c>
      <c r="X59" s="89"/>
      <c r="Y59" s="89"/>
      <c r="Z59" s="89"/>
      <c r="AA59" s="175"/>
      <c r="AB59" s="44"/>
      <c r="AE59" s="118"/>
      <c r="AH59" s="1664"/>
    </row>
    <row r="60" spans="1:34" ht="16.5" customHeight="1" x14ac:dyDescent="0.2">
      <c r="A60" s="2063"/>
      <c r="B60" s="2114" t="s">
        <v>615</v>
      </c>
      <c r="C60" s="2114"/>
      <c r="D60" s="37">
        <f>SUM(E60:H60)</f>
        <v>0</v>
      </c>
      <c r="E60" s="75"/>
      <c r="F60" s="72"/>
      <c r="G60" s="72"/>
      <c r="H60" s="72"/>
      <c r="I60" s="37">
        <f>SUM(J60:M60)</f>
        <v>0</v>
      </c>
      <c r="J60" s="75"/>
      <c r="K60" s="72"/>
      <c r="L60" s="72"/>
      <c r="M60" s="236"/>
      <c r="N60" s="880"/>
      <c r="O60" s="72"/>
      <c r="P60" s="72"/>
      <c r="Q60" s="72"/>
      <c r="R60" s="72"/>
      <c r="S60" s="72"/>
      <c r="T60" s="72"/>
      <c r="U60" s="72"/>
      <c r="V60" s="72"/>
      <c r="W60" s="72"/>
      <c r="X60" s="72"/>
      <c r="Y60" s="72"/>
      <c r="Z60" s="72"/>
      <c r="AA60" s="97"/>
      <c r="AB60" s="44"/>
      <c r="AE60" s="118"/>
      <c r="AH60" s="1664"/>
    </row>
    <row r="61" spans="1:34" ht="16.5" customHeight="1" thickBot="1" x14ac:dyDescent="0.25">
      <c r="A61" s="2063"/>
      <c r="B61" s="2070" t="s">
        <v>616</v>
      </c>
      <c r="C61" s="2070"/>
      <c r="D61" s="72">
        <f>SUM(E61:H61)</f>
        <v>1</v>
      </c>
      <c r="E61" s="72"/>
      <c r="F61" s="72"/>
      <c r="G61" s="72"/>
      <c r="H61" s="72">
        <v>1</v>
      </c>
      <c r="I61" s="87">
        <f>SUM(J61:M61)</f>
        <v>283</v>
      </c>
      <c r="J61" s="72"/>
      <c r="K61" s="72"/>
      <c r="L61" s="72"/>
      <c r="M61" s="236">
        <v>283</v>
      </c>
      <c r="N61" s="880"/>
      <c r="O61" s="72"/>
      <c r="P61" s="72"/>
      <c r="Q61" s="72"/>
      <c r="R61" s="72">
        <v>1</v>
      </c>
      <c r="S61" s="72">
        <v>283</v>
      </c>
      <c r="T61" s="72"/>
      <c r="U61" s="72"/>
      <c r="V61" s="72">
        <v>1</v>
      </c>
      <c r="W61" s="72">
        <v>105</v>
      </c>
      <c r="X61" s="72"/>
      <c r="Y61" s="72"/>
      <c r="Z61" s="72">
        <v>1</v>
      </c>
      <c r="AA61" s="97">
        <v>178</v>
      </c>
      <c r="AB61" s="44"/>
      <c r="AE61" s="118"/>
      <c r="AH61" s="1664"/>
    </row>
    <row r="62" spans="1:34" ht="16.5" customHeight="1" thickTop="1" thickBot="1" x14ac:dyDescent="0.25">
      <c r="A62" s="2064"/>
      <c r="B62" s="2071" t="s">
        <v>573</v>
      </c>
      <c r="C62" s="2105"/>
      <c r="D62" s="120">
        <f>SUM(D59:D61)</f>
        <v>2</v>
      </c>
      <c r="E62" s="120">
        <f>SUM(E59,E60:E61)</f>
        <v>1</v>
      </c>
      <c r="F62" s="120">
        <f>SUM(F59:F61)</f>
        <v>0</v>
      </c>
      <c r="G62" s="120">
        <f>SUM(G59,G60:G61)</f>
        <v>0</v>
      </c>
      <c r="H62" s="120">
        <f>SUM(H59:H61)</f>
        <v>1</v>
      </c>
      <c r="I62" s="220">
        <f>SUM(J62:M62)</f>
        <v>312</v>
      </c>
      <c r="J62" s="120">
        <f>SUM(J59:J61)</f>
        <v>29</v>
      </c>
      <c r="K62" s="120">
        <f>SUM(K59:K61)</f>
        <v>0</v>
      </c>
      <c r="L62" s="120">
        <f>SUM(L59,L60:L61)</f>
        <v>0</v>
      </c>
      <c r="M62" s="889">
        <f>SUM(M59:M61)</f>
        <v>283</v>
      </c>
      <c r="N62" s="898">
        <f>SUM(N59:N61)</f>
        <v>0</v>
      </c>
      <c r="O62" s="120">
        <f>SUM(O59:O61)</f>
        <v>0</v>
      </c>
      <c r="P62" s="120">
        <f>SUM(P59:P61)</f>
        <v>0</v>
      </c>
      <c r="Q62" s="120">
        <f>SUM(Q59:Q61)</f>
        <v>0</v>
      </c>
      <c r="R62" s="120">
        <f>SUM(R59,R60:R61)</f>
        <v>2</v>
      </c>
      <c r="S62" s="120">
        <f>SUM(S59,S60:S61)</f>
        <v>312</v>
      </c>
      <c r="T62" s="120">
        <f>SUM(T59:T61)</f>
        <v>0</v>
      </c>
      <c r="U62" s="120">
        <f>SUM(U59:U61)</f>
        <v>0</v>
      </c>
      <c r="V62" s="120">
        <f>SUM(V59,V60:V61)</f>
        <v>2</v>
      </c>
      <c r="W62" s="120">
        <f>SUM(W59,W60:W61)</f>
        <v>134</v>
      </c>
      <c r="X62" s="120">
        <f>SUM(X59:X61)</f>
        <v>0</v>
      </c>
      <c r="Y62" s="120">
        <f>SUM(Y59:Y61)</f>
        <v>0</v>
      </c>
      <c r="Z62" s="120">
        <f>SUM(Z59:Z61)</f>
        <v>1</v>
      </c>
      <c r="AA62" s="174">
        <f>SUM(AA59,AA60:AA61)</f>
        <v>178</v>
      </c>
      <c r="AB62" s="44"/>
      <c r="AE62" s="118"/>
      <c r="AH62" s="1664"/>
    </row>
    <row r="63" spans="1:34" ht="16.5" customHeight="1" x14ac:dyDescent="0.2">
      <c r="A63" s="2062" t="s">
        <v>408</v>
      </c>
      <c r="B63" s="2070" t="s">
        <v>271</v>
      </c>
      <c r="C63" s="2070"/>
      <c r="D63" s="94">
        <v>0</v>
      </c>
      <c r="E63" s="94"/>
      <c r="F63" s="94"/>
      <c r="G63" s="94"/>
      <c r="H63" s="94"/>
      <c r="I63" s="72">
        <f t="shared" ref="I63:I69" si="31">SUM(J63:M63)</f>
        <v>0</v>
      </c>
      <c r="J63" s="94"/>
      <c r="K63" s="94"/>
      <c r="L63" s="94"/>
      <c r="M63" s="241"/>
      <c r="N63" s="884"/>
      <c r="O63" s="94"/>
      <c r="P63" s="94"/>
      <c r="Q63" s="94"/>
      <c r="R63" s="94"/>
      <c r="S63" s="94"/>
      <c r="T63" s="94"/>
      <c r="U63" s="94"/>
      <c r="V63" s="94"/>
      <c r="W63" s="94"/>
      <c r="X63" s="94"/>
      <c r="Y63" s="94"/>
      <c r="Z63" s="94"/>
      <c r="AA63" s="96"/>
      <c r="AB63" s="44"/>
      <c r="AE63" s="118"/>
      <c r="AH63" s="1664"/>
    </row>
    <row r="64" spans="1:34" ht="16.5" customHeight="1" x14ac:dyDescent="0.2">
      <c r="A64" s="2063"/>
      <c r="B64" s="2070" t="s">
        <v>635</v>
      </c>
      <c r="C64" s="2070"/>
      <c r="D64" s="72">
        <v>3</v>
      </c>
      <c r="E64" s="72">
        <v>3</v>
      </c>
      <c r="F64" s="72">
        <v>0</v>
      </c>
      <c r="G64" s="72">
        <v>0</v>
      </c>
      <c r="H64" s="72">
        <v>0</v>
      </c>
      <c r="I64" s="72">
        <f t="shared" si="31"/>
        <v>96</v>
      </c>
      <c r="J64" s="72">
        <v>48</v>
      </c>
      <c r="K64" s="72">
        <v>48</v>
      </c>
      <c r="L64" s="72">
        <v>0</v>
      </c>
      <c r="M64" s="236">
        <v>0</v>
      </c>
      <c r="N64" s="880">
        <v>0</v>
      </c>
      <c r="O64" s="72">
        <v>0</v>
      </c>
      <c r="P64" s="72">
        <v>0</v>
      </c>
      <c r="Q64" s="72">
        <v>0</v>
      </c>
      <c r="R64" s="72">
        <v>3</v>
      </c>
      <c r="S64" s="72">
        <v>96.949113114277409</v>
      </c>
      <c r="T64" s="72">
        <v>0</v>
      </c>
      <c r="U64" s="72">
        <v>0</v>
      </c>
      <c r="V64" s="72">
        <v>0</v>
      </c>
      <c r="W64" s="72">
        <v>0</v>
      </c>
      <c r="X64" s="72">
        <v>0</v>
      </c>
      <c r="Y64" s="72">
        <v>0</v>
      </c>
      <c r="Z64" s="72">
        <v>3</v>
      </c>
      <c r="AA64" s="97">
        <v>96.949113114277409</v>
      </c>
      <c r="AB64" s="44"/>
      <c r="AE64" s="118"/>
      <c r="AH64" s="1664"/>
    </row>
    <row r="65" spans="1:34" ht="16.5" customHeight="1" x14ac:dyDescent="0.2">
      <c r="A65" s="2063"/>
      <c r="B65" s="2070" t="s">
        <v>338</v>
      </c>
      <c r="C65" s="2070"/>
      <c r="D65" s="119">
        <v>0</v>
      </c>
      <c r="E65" s="119"/>
      <c r="F65" s="119"/>
      <c r="G65" s="119"/>
      <c r="H65" s="119"/>
      <c r="I65" s="72">
        <f t="shared" si="31"/>
        <v>0</v>
      </c>
      <c r="J65" s="119"/>
      <c r="K65" s="119"/>
      <c r="L65" s="119"/>
      <c r="M65" s="235"/>
      <c r="N65" s="900"/>
      <c r="O65" s="119"/>
      <c r="P65" s="119"/>
      <c r="Q65" s="119"/>
      <c r="R65" s="119"/>
      <c r="S65" s="119"/>
      <c r="T65" s="119"/>
      <c r="U65" s="119"/>
      <c r="V65" s="119"/>
      <c r="W65" s="119"/>
      <c r="X65" s="119"/>
      <c r="Y65" s="119"/>
      <c r="Z65" s="119"/>
      <c r="AA65" s="125"/>
      <c r="AB65" s="44"/>
      <c r="AE65" s="118"/>
      <c r="AH65" s="1664"/>
    </row>
    <row r="66" spans="1:34" ht="16.5" customHeight="1" x14ac:dyDescent="0.2">
      <c r="A66" s="2063"/>
      <c r="B66" s="2114" t="s">
        <v>339</v>
      </c>
      <c r="C66" s="2114"/>
      <c r="D66" s="119">
        <v>0</v>
      </c>
      <c r="E66" s="119"/>
      <c r="F66" s="119"/>
      <c r="G66" s="119"/>
      <c r="H66" s="119"/>
      <c r="I66" s="72">
        <f t="shared" si="31"/>
        <v>0</v>
      </c>
      <c r="J66" s="119"/>
      <c r="K66" s="119"/>
      <c r="L66" s="119"/>
      <c r="M66" s="235"/>
      <c r="N66" s="900"/>
      <c r="O66" s="119"/>
      <c r="P66" s="119"/>
      <c r="Q66" s="119"/>
      <c r="R66" s="119"/>
      <c r="S66" s="119"/>
      <c r="T66" s="119"/>
      <c r="U66" s="119"/>
      <c r="V66" s="119"/>
      <c r="W66" s="119"/>
      <c r="X66" s="119"/>
      <c r="Y66" s="119"/>
      <c r="Z66" s="119"/>
      <c r="AA66" s="125"/>
      <c r="AB66" s="44"/>
      <c r="AE66" s="118"/>
      <c r="AH66" s="1664"/>
    </row>
    <row r="67" spans="1:34" ht="16.5" customHeight="1" x14ac:dyDescent="0.2">
      <c r="A67" s="2063"/>
      <c r="B67" s="2114" t="s">
        <v>636</v>
      </c>
      <c r="C67" s="2114"/>
      <c r="D67" s="72">
        <v>0</v>
      </c>
      <c r="E67" s="72"/>
      <c r="F67" s="72"/>
      <c r="G67" s="72"/>
      <c r="H67" s="72"/>
      <c r="I67" s="72">
        <f t="shared" si="31"/>
        <v>0</v>
      </c>
      <c r="J67" s="72"/>
      <c r="K67" s="72"/>
      <c r="L67" s="72"/>
      <c r="M67" s="236"/>
      <c r="N67" s="880"/>
      <c r="O67" s="72"/>
      <c r="P67" s="72"/>
      <c r="Q67" s="72"/>
      <c r="R67" s="72"/>
      <c r="S67" s="72"/>
      <c r="T67" s="72"/>
      <c r="U67" s="72"/>
      <c r="V67" s="72"/>
      <c r="W67" s="72"/>
      <c r="X67" s="72"/>
      <c r="Y67" s="72"/>
      <c r="Z67" s="72"/>
      <c r="AA67" s="97"/>
      <c r="AB67" s="44"/>
      <c r="AE67" s="118"/>
      <c r="AH67" s="1664"/>
    </row>
    <row r="68" spans="1:34" ht="16.5" customHeight="1" x14ac:dyDescent="0.2">
      <c r="A68" s="2063"/>
      <c r="B68" s="2114" t="s">
        <v>637</v>
      </c>
      <c r="C68" s="2114"/>
      <c r="D68" s="72">
        <v>0</v>
      </c>
      <c r="E68" s="72"/>
      <c r="F68" s="72"/>
      <c r="G68" s="72"/>
      <c r="H68" s="72"/>
      <c r="I68" s="72">
        <f t="shared" si="31"/>
        <v>0</v>
      </c>
      <c r="J68" s="72"/>
      <c r="K68" s="72"/>
      <c r="L68" s="72"/>
      <c r="M68" s="236"/>
      <c r="N68" s="880"/>
      <c r="O68" s="72"/>
      <c r="P68" s="72"/>
      <c r="Q68" s="72"/>
      <c r="R68" s="72"/>
      <c r="S68" s="72"/>
      <c r="T68" s="72"/>
      <c r="U68" s="72"/>
      <c r="V68" s="72"/>
      <c r="W68" s="72"/>
      <c r="X68" s="72"/>
      <c r="Y68" s="72"/>
      <c r="Z68" s="72"/>
      <c r="AA68" s="97"/>
      <c r="AB68" s="44"/>
      <c r="AE68" s="118"/>
      <c r="AH68" s="1664"/>
    </row>
    <row r="69" spans="1:34" ht="16.5" customHeight="1" thickBot="1" x14ac:dyDescent="0.25">
      <c r="A69" s="2063"/>
      <c r="B69" s="2114" t="s">
        <v>251</v>
      </c>
      <c r="C69" s="2114"/>
      <c r="D69" s="72">
        <v>8</v>
      </c>
      <c r="E69" s="72">
        <v>5</v>
      </c>
      <c r="F69" s="72">
        <v>3</v>
      </c>
      <c r="G69" s="72">
        <v>0</v>
      </c>
      <c r="H69" s="72">
        <v>0</v>
      </c>
      <c r="I69" s="72">
        <f t="shared" si="31"/>
        <v>76</v>
      </c>
      <c r="J69" s="72">
        <v>73</v>
      </c>
      <c r="K69" s="72">
        <v>3</v>
      </c>
      <c r="L69" s="72">
        <v>0</v>
      </c>
      <c r="M69" s="236">
        <v>0</v>
      </c>
      <c r="N69" s="880">
        <v>0</v>
      </c>
      <c r="O69" s="72">
        <v>0</v>
      </c>
      <c r="P69" s="72">
        <v>0</v>
      </c>
      <c r="Q69" s="72">
        <v>0</v>
      </c>
      <c r="R69" s="72">
        <v>8</v>
      </c>
      <c r="S69" s="72">
        <v>76.751381215469621</v>
      </c>
      <c r="T69" s="72">
        <v>0</v>
      </c>
      <c r="U69" s="72">
        <v>0</v>
      </c>
      <c r="V69" s="72">
        <v>0</v>
      </c>
      <c r="W69" s="72">
        <v>0</v>
      </c>
      <c r="X69" s="72">
        <v>0</v>
      </c>
      <c r="Y69" s="72">
        <v>0</v>
      </c>
      <c r="Z69" s="72">
        <v>8</v>
      </c>
      <c r="AA69" s="97">
        <v>76.751381215469621</v>
      </c>
      <c r="AB69" s="44"/>
      <c r="AE69" s="118"/>
      <c r="AH69" s="1664"/>
    </row>
    <row r="70" spans="1:34" ht="16.5" customHeight="1" thickTop="1" thickBot="1" x14ac:dyDescent="0.25">
      <c r="A70" s="2064"/>
      <c r="B70" s="2071" t="s">
        <v>638</v>
      </c>
      <c r="C70" s="2105"/>
      <c r="D70" s="120">
        <f>SUM(D63:D69)</f>
        <v>11</v>
      </c>
      <c r="E70" s="120">
        <f>SUM(E63:E69)</f>
        <v>8</v>
      </c>
      <c r="F70" s="120">
        <f t="shared" ref="F70:AA70" si="32">SUM(F63:F69)</f>
        <v>3</v>
      </c>
      <c r="G70" s="120">
        <f t="shared" si="32"/>
        <v>0</v>
      </c>
      <c r="H70" s="120">
        <f t="shared" si="32"/>
        <v>0</v>
      </c>
      <c r="I70" s="120">
        <f t="shared" si="32"/>
        <v>172</v>
      </c>
      <c r="J70" s="120">
        <f t="shared" si="32"/>
        <v>121</v>
      </c>
      <c r="K70" s="120">
        <f t="shared" si="32"/>
        <v>51</v>
      </c>
      <c r="L70" s="120">
        <f t="shared" si="32"/>
        <v>0</v>
      </c>
      <c r="M70" s="889">
        <f t="shared" si="32"/>
        <v>0</v>
      </c>
      <c r="N70" s="899">
        <f t="shared" si="32"/>
        <v>0</v>
      </c>
      <c r="O70" s="121">
        <f t="shared" si="32"/>
        <v>0</v>
      </c>
      <c r="P70" s="121">
        <f t="shared" si="32"/>
        <v>0</v>
      </c>
      <c r="Q70" s="120">
        <f t="shared" si="32"/>
        <v>0</v>
      </c>
      <c r="R70" s="120">
        <f t="shared" si="32"/>
        <v>11</v>
      </c>
      <c r="S70" s="120">
        <f t="shared" si="32"/>
        <v>173.70049432974702</v>
      </c>
      <c r="T70" s="121">
        <f t="shared" si="32"/>
        <v>0</v>
      </c>
      <c r="U70" s="121">
        <f t="shared" si="32"/>
        <v>0</v>
      </c>
      <c r="V70" s="120">
        <f t="shared" si="32"/>
        <v>0</v>
      </c>
      <c r="W70" s="120">
        <f t="shared" si="32"/>
        <v>0</v>
      </c>
      <c r="X70" s="121">
        <f t="shared" si="32"/>
        <v>0</v>
      </c>
      <c r="Y70" s="121">
        <f t="shared" si="32"/>
        <v>0</v>
      </c>
      <c r="Z70" s="121">
        <f t="shared" si="32"/>
        <v>11</v>
      </c>
      <c r="AA70" s="174">
        <f t="shared" si="32"/>
        <v>173.70049432974702</v>
      </c>
      <c r="AB70" s="44"/>
      <c r="AE70" s="118"/>
      <c r="AH70" s="1664"/>
    </row>
    <row r="71" spans="1:34" ht="16.5" customHeight="1" x14ac:dyDescent="0.2">
      <c r="A71" s="1779" t="s">
        <v>389</v>
      </c>
      <c r="B71" s="1768" t="s">
        <v>310</v>
      </c>
      <c r="C71" s="1768"/>
      <c r="D71" s="304">
        <f>SUM(E71:H71)</f>
        <v>1</v>
      </c>
      <c r="E71" s="304"/>
      <c r="F71" s="304"/>
      <c r="G71" s="304"/>
      <c r="H71" s="304">
        <v>1</v>
      </c>
      <c r="I71" s="288">
        <f>SUM(J71:M71)</f>
        <v>209</v>
      </c>
      <c r="J71" s="304"/>
      <c r="K71" s="304"/>
      <c r="L71" s="304"/>
      <c r="M71" s="890">
        <v>209</v>
      </c>
      <c r="N71" s="901"/>
      <c r="O71" s="304"/>
      <c r="P71" s="304">
        <v>1</v>
      </c>
      <c r="Q71" s="304">
        <v>28</v>
      </c>
      <c r="R71" s="304">
        <v>1</v>
      </c>
      <c r="S71" s="304">
        <v>111</v>
      </c>
      <c r="T71" s="304"/>
      <c r="U71" s="304"/>
      <c r="V71" s="304">
        <v>1</v>
      </c>
      <c r="W71" s="304">
        <v>24</v>
      </c>
      <c r="X71" s="304">
        <v>1</v>
      </c>
      <c r="Y71" s="304">
        <v>46</v>
      </c>
      <c r="Z71" s="304">
        <v>1</v>
      </c>
      <c r="AA71" s="344">
        <v>139</v>
      </c>
      <c r="AB71" s="104"/>
      <c r="AE71" s="118"/>
      <c r="AH71" s="1664"/>
    </row>
    <row r="72" spans="1:34" ht="16.5" customHeight="1" x14ac:dyDescent="0.2">
      <c r="A72" s="1772"/>
      <c r="B72" s="1768" t="s">
        <v>648</v>
      </c>
      <c r="C72" s="1768"/>
      <c r="D72" s="288">
        <f>SUM(E72:H72)</f>
        <v>1</v>
      </c>
      <c r="E72" s="288"/>
      <c r="F72" s="288"/>
      <c r="G72" s="288">
        <v>1</v>
      </c>
      <c r="H72" s="288"/>
      <c r="I72" s="288">
        <f>SUM(J72:M72)</f>
        <v>155</v>
      </c>
      <c r="J72" s="288"/>
      <c r="K72" s="288"/>
      <c r="L72" s="288">
        <v>155</v>
      </c>
      <c r="M72" s="532"/>
      <c r="N72" s="885"/>
      <c r="O72" s="288"/>
      <c r="P72" s="288">
        <v>1</v>
      </c>
      <c r="Q72" s="288">
        <v>66</v>
      </c>
      <c r="R72" s="288">
        <v>1</v>
      </c>
      <c r="S72" s="288">
        <v>89</v>
      </c>
      <c r="T72" s="288"/>
      <c r="U72" s="288"/>
      <c r="V72" s="288"/>
      <c r="W72" s="288"/>
      <c r="X72" s="288"/>
      <c r="Y72" s="288"/>
      <c r="Z72" s="288">
        <v>1</v>
      </c>
      <c r="AA72" s="345">
        <v>155</v>
      </c>
      <c r="AB72" s="104"/>
      <c r="AE72" s="118"/>
      <c r="AH72" s="1664"/>
    </row>
    <row r="73" spans="1:34" ht="16.5" customHeight="1" thickBot="1" x14ac:dyDescent="0.25">
      <c r="A73" s="1772"/>
      <c r="B73" s="1769" t="s">
        <v>252</v>
      </c>
      <c r="C73" s="1769"/>
      <c r="D73" s="346">
        <f>SUM(E73:H73)</f>
        <v>4</v>
      </c>
      <c r="E73" s="346">
        <v>3</v>
      </c>
      <c r="F73" s="346"/>
      <c r="G73" s="346">
        <v>1</v>
      </c>
      <c r="H73" s="346"/>
      <c r="I73" s="288">
        <f>SUM(J73:M73)</f>
        <v>192</v>
      </c>
      <c r="J73" s="346">
        <v>90</v>
      </c>
      <c r="K73" s="346"/>
      <c r="L73" s="346">
        <v>102</v>
      </c>
      <c r="M73" s="891"/>
      <c r="N73" s="902"/>
      <c r="O73" s="346"/>
      <c r="P73" s="346"/>
      <c r="Q73" s="346"/>
      <c r="R73" s="346">
        <v>4</v>
      </c>
      <c r="S73" s="346">
        <v>192</v>
      </c>
      <c r="T73" s="346"/>
      <c r="U73" s="346"/>
      <c r="V73" s="346">
        <v>1</v>
      </c>
      <c r="W73" s="346">
        <v>9</v>
      </c>
      <c r="X73" s="346"/>
      <c r="Y73" s="346"/>
      <c r="Z73" s="346">
        <v>3</v>
      </c>
      <c r="AA73" s="347">
        <v>183</v>
      </c>
      <c r="AB73" s="104"/>
      <c r="AE73" s="118"/>
      <c r="AH73" s="1664"/>
    </row>
    <row r="74" spans="1:34" ht="16.5" customHeight="1" thickTop="1" thickBot="1" x14ac:dyDescent="0.25">
      <c r="A74" s="1771"/>
      <c r="B74" s="1765" t="s">
        <v>649</v>
      </c>
      <c r="C74" s="1766"/>
      <c r="D74" s="348">
        <f>SUM(D71:D73)</f>
        <v>6</v>
      </c>
      <c r="E74" s="348">
        <f>SUM(E71:E73)</f>
        <v>3</v>
      </c>
      <c r="F74" s="348">
        <f t="shared" ref="F74:Z74" si="33">SUM(F71:F73)</f>
        <v>0</v>
      </c>
      <c r="G74" s="348">
        <f t="shared" si="33"/>
        <v>2</v>
      </c>
      <c r="H74" s="348">
        <f>SUM(H71:H73)</f>
        <v>1</v>
      </c>
      <c r="I74" s="348">
        <f t="shared" si="33"/>
        <v>556</v>
      </c>
      <c r="J74" s="348">
        <f>SUM(J71:J73)</f>
        <v>90</v>
      </c>
      <c r="K74" s="348">
        <f t="shared" si="33"/>
        <v>0</v>
      </c>
      <c r="L74" s="348">
        <f t="shared" si="33"/>
        <v>257</v>
      </c>
      <c r="M74" s="892">
        <f>SUM(M71:M73)</f>
        <v>209</v>
      </c>
      <c r="N74" s="1426">
        <f>SUM(N71:N73)</f>
        <v>0</v>
      </c>
      <c r="O74" s="349">
        <f>SUM(O71:O73)</f>
        <v>0</v>
      </c>
      <c r="P74" s="349">
        <f>SUM(P71:P73)</f>
        <v>2</v>
      </c>
      <c r="Q74" s="348">
        <f>SUM(Q71:Q73)</f>
        <v>94</v>
      </c>
      <c r="R74" s="348">
        <f t="shared" si="33"/>
        <v>6</v>
      </c>
      <c r="S74" s="348">
        <f t="shared" si="33"/>
        <v>392</v>
      </c>
      <c r="T74" s="349">
        <f>SUM(T71:T73)</f>
        <v>0</v>
      </c>
      <c r="U74" s="349">
        <f>SUM(U71:U73)</f>
        <v>0</v>
      </c>
      <c r="V74" s="348">
        <f t="shared" si="33"/>
        <v>2</v>
      </c>
      <c r="W74" s="348">
        <f t="shared" si="33"/>
        <v>33</v>
      </c>
      <c r="X74" s="349">
        <f>SUM(X71:X73)</f>
        <v>1</v>
      </c>
      <c r="Y74" s="349">
        <f>SUM(Y71:Y73)</f>
        <v>46</v>
      </c>
      <c r="Z74" s="348">
        <f t="shared" si="33"/>
        <v>5</v>
      </c>
      <c r="AA74" s="350">
        <f>SUM(AA71:AA73)</f>
        <v>477</v>
      </c>
      <c r="AB74" s="44"/>
      <c r="AE74" s="118"/>
      <c r="AH74" s="1664"/>
    </row>
    <row r="75" spans="1:34" s="221" customFormat="1" ht="16.5" customHeight="1" x14ac:dyDescent="0.2">
      <c r="A75" s="1770" t="s">
        <v>394</v>
      </c>
      <c r="B75" s="1853" t="s">
        <v>766</v>
      </c>
      <c r="C75" s="1853"/>
      <c r="D75" s="304">
        <f>SUM(E75:H75)</f>
        <v>0</v>
      </c>
      <c r="E75" s="304"/>
      <c r="F75" s="304"/>
      <c r="G75" s="304"/>
      <c r="H75" s="304"/>
      <c r="I75" s="288">
        <f>SUM(J75:M75)</f>
        <v>0</v>
      </c>
      <c r="J75" s="304"/>
      <c r="K75" s="304"/>
      <c r="L75" s="304"/>
      <c r="M75" s="890"/>
      <c r="N75" s="901"/>
      <c r="O75" s="304"/>
      <c r="P75" s="304"/>
      <c r="Q75" s="304"/>
      <c r="R75" s="304"/>
      <c r="S75" s="304"/>
      <c r="T75" s="304"/>
      <c r="U75" s="304"/>
      <c r="V75" s="304"/>
      <c r="W75" s="304"/>
      <c r="X75" s="304"/>
      <c r="Y75" s="304"/>
      <c r="Z75" s="304"/>
      <c r="AA75" s="344"/>
      <c r="AB75" s="216"/>
      <c r="AC75" s="1664"/>
      <c r="AD75" s="1664"/>
      <c r="AE75" s="118"/>
      <c r="AF75" s="1664"/>
      <c r="AG75" s="1664"/>
      <c r="AH75" s="1664"/>
    </row>
    <row r="76" spans="1:34" s="221" customFormat="1" ht="16.5" customHeight="1" x14ac:dyDescent="0.2">
      <c r="A76" s="1772"/>
      <c r="B76" s="1769" t="s">
        <v>253</v>
      </c>
      <c r="C76" s="1769"/>
      <c r="D76" s="288">
        <f>SUM(E76:H76)</f>
        <v>1</v>
      </c>
      <c r="E76" s="288"/>
      <c r="F76" s="288"/>
      <c r="G76" s="288">
        <v>1</v>
      </c>
      <c r="H76" s="288"/>
      <c r="I76" s="288">
        <f>SUM(J76:M76)</f>
        <v>250</v>
      </c>
      <c r="J76" s="288"/>
      <c r="K76" s="288"/>
      <c r="L76" s="288"/>
      <c r="M76" s="891">
        <v>250</v>
      </c>
      <c r="N76" s="885"/>
      <c r="O76" s="288"/>
      <c r="P76" s="288">
        <v>1</v>
      </c>
      <c r="Q76" s="288">
        <v>250</v>
      </c>
      <c r="R76" s="288"/>
      <c r="S76" s="288"/>
      <c r="T76" s="288"/>
      <c r="U76" s="288"/>
      <c r="V76" s="288"/>
      <c r="W76" s="288"/>
      <c r="X76" s="288"/>
      <c r="Y76" s="288"/>
      <c r="Z76" s="288">
        <v>1</v>
      </c>
      <c r="AA76" s="345">
        <v>250</v>
      </c>
      <c r="AB76" s="216"/>
      <c r="AC76" s="1664"/>
      <c r="AD76" s="1664"/>
      <c r="AE76" s="118"/>
      <c r="AF76" s="1664"/>
      <c r="AG76" s="1664"/>
      <c r="AH76" s="1664"/>
    </row>
    <row r="77" spans="1:34" s="221" customFormat="1" ht="16.5" customHeight="1" x14ac:dyDescent="0.2">
      <c r="A77" s="1772"/>
      <c r="B77" s="1768" t="s">
        <v>767</v>
      </c>
      <c r="C77" s="1854"/>
      <c r="D77" s="288">
        <f>SUM(E77:H77)</f>
        <v>1</v>
      </c>
      <c r="E77" s="288"/>
      <c r="F77" s="288"/>
      <c r="G77" s="288"/>
      <c r="H77" s="288">
        <v>1</v>
      </c>
      <c r="I77" s="288">
        <f>SUM(J77:M77)</f>
        <v>300</v>
      </c>
      <c r="J77" s="288"/>
      <c r="K77" s="288"/>
      <c r="L77" s="288"/>
      <c r="M77" s="532">
        <v>300</v>
      </c>
      <c r="N77" s="885"/>
      <c r="O77" s="288"/>
      <c r="P77" s="288">
        <v>1</v>
      </c>
      <c r="Q77" s="288">
        <v>300</v>
      </c>
      <c r="R77" s="288"/>
      <c r="S77" s="288"/>
      <c r="T77" s="288"/>
      <c r="U77" s="288"/>
      <c r="V77" s="288"/>
      <c r="W77" s="288"/>
      <c r="X77" s="288"/>
      <c r="Y77" s="288"/>
      <c r="Z77" s="288">
        <v>1</v>
      </c>
      <c r="AA77" s="345">
        <v>300</v>
      </c>
      <c r="AB77" s="216"/>
      <c r="AC77" s="1664"/>
      <c r="AD77" s="1664"/>
      <c r="AE77" s="118"/>
      <c r="AF77" s="1664"/>
      <c r="AG77" s="1664"/>
      <c r="AH77" s="1664"/>
    </row>
    <row r="78" spans="1:34" s="221" customFormat="1" ht="16.5" customHeight="1" thickBot="1" x14ac:dyDescent="0.25">
      <c r="A78" s="1772"/>
      <c r="B78" s="1768" t="s">
        <v>768</v>
      </c>
      <c r="C78" s="1768"/>
      <c r="D78" s="288">
        <f>SUM(E78:H78)</f>
        <v>0</v>
      </c>
      <c r="E78" s="288"/>
      <c r="F78" s="288"/>
      <c r="G78" s="288"/>
      <c r="H78" s="288"/>
      <c r="I78" s="288">
        <f>SUM(J78:M78)</f>
        <v>0</v>
      </c>
      <c r="J78" s="288"/>
      <c r="K78" s="288"/>
      <c r="L78" s="288"/>
      <c r="M78" s="532"/>
      <c r="N78" s="885"/>
      <c r="O78" s="288"/>
      <c r="P78" s="288"/>
      <c r="Q78" s="288"/>
      <c r="R78" s="288"/>
      <c r="S78" s="288"/>
      <c r="T78" s="288"/>
      <c r="U78" s="288"/>
      <c r="V78" s="288"/>
      <c r="W78" s="288"/>
      <c r="X78" s="288"/>
      <c r="Y78" s="288"/>
      <c r="Z78" s="288"/>
      <c r="AA78" s="345"/>
      <c r="AB78" s="216"/>
      <c r="AC78" s="1664"/>
      <c r="AD78" s="1664"/>
      <c r="AE78" s="118"/>
      <c r="AF78" s="1664"/>
      <c r="AG78" s="1664"/>
      <c r="AH78" s="1664"/>
    </row>
    <row r="79" spans="1:34" s="221" customFormat="1" ht="16.5" customHeight="1" thickTop="1" thickBot="1" x14ac:dyDescent="0.25">
      <c r="A79" s="1780"/>
      <c r="B79" s="1765" t="s">
        <v>507</v>
      </c>
      <c r="C79" s="1766"/>
      <c r="D79" s="348">
        <f>SUM(D75:D78)</f>
        <v>2</v>
      </c>
      <c r="E79" s="348">
        <f>SUM(E75:E78)</f>
        <v>0</v>
      </c>
      <c r="F79" s="348">
        <f>SUM(F75:F78)</f>
        <v>0</v>
      </c>
      <c r="G79" s="348">
        <f t="shared" ref="G79:AA79" si="34">SUM(G75:G78)</f>
        <v>1</v>
      </c>
      <c r="H79" s="348">
        <f>SUM(H75:H78)</f>
        <v>1</v>
      </c>
      <c r="I79" s="348">
        <f t="shared" si="34"/>
        <v>550</v>
      </c>
      <c r="J79" s="348">
        <f>SUM(J75:J78)</f>
        <v>0</v>
      </c>
      <c r="K79" s="348">
        <f>SUM(K75:K78)</f>
        <v>0</v>
      </c>
      <c r="L79" s="348">
        <f t="shared" si="34"/>
        <v>0</v>
      </c>
      <c r="M79" s="892">
        <f>SUM(M75:M78)</f>
        <v>550</v>
      </c>
      <c r="N79" s="903">
        <f>SUM(N75:N78)</f>
        <v>0</v>
      </c>
      <c r="O79" s="348">
        <f>SUM(O75:O78)</f>
        <v>0</v>
      </c>
      <c r="P79" s="349">
        <f t="shared" si="34"/>
        <v>2</v>
      </c>
      <c r="Q79" s="348">
        <f t="shared" si="34"/>
        <v>550</v>
      </c>
      <c r="R79" s="348">
        <f>SUM(R75:R78)</f>
        <v>0</v>
      </c>
      <c r="S79" s="348">
        <f>SUM(S75:S78)</f>
        <v>0</v>
      </c>
      <c r="T79" s="348">
        <f>SUM(T75:T78)</f>
        <v>0</v>
      </c>
      <c r="U79" s="348">
        <f>SUM(U75:U78)</f>
        <v>0</v>
      </c>
      <c r="V79" s="348">
        <f t="shared" si="34"/>
        <v>0</v>
      </c>
      <c r="W79" s="348">
        <f t="shared" si="34"/>
        <v>0</v>
      </c>
      <c r="X79" s="348">
        <f t="shared" si="34"/>
        <v>0</v>
      </c>
      <c r="Y79" s="348">
        <f t="shared" si="34"/>
        <v>0</v>
      </c>
      <c r="Z79" s="348">
        <f t="shared" si="34"/>
        <v>2</v>
      </c>
      <c r="AA79" s="350">
        <f t="shared" si="34"/>
        <v>550</v>
      </c>
      <c r="AB79" s="216"/>
      <c r="AC79" s="1664"/>
      <c r="AD79" s="1664"/>
      <c r="AE79" s="118"/>
      <c r="AF79" s="1664"/>
      <c r="AG79" s="1664"/>
      <c r="AH79" s="1664"/>
    </row>
    <row r="80" spans="1:34" s="221" customFormat="1" ht="16.5" customHeight="1" x14ac:dyDescent="0.2">
      <c r="A80" s="1779" t="s">
        <v>409</v>
      </c>
      <c r="B80" s="1769" t="s">
        <v>661</v>
      </c>
      <c r="C80" s="1769"/>
      <c r="D80" s="304">
        <v>1</v>
      </c>
      <c r="E80" s="304">
        <v>1</v>
      </c>
      <c r="F80" s="304"/>
      <c r="G80" s="304"/>
      <c r="H80" s="304"/>
      <c r="I80" s="288">
        <v>25</v>
      </c>
      <c r="J80" s="304">
        <v>25</v>
      </c>
      <c r="K80" s="304"/>
      <c r="L80" s="304"/>
      <c r="M80" s="890"/>
      <c r="N80" s="901"/>
      <c r="O80" s="304"/>
      <c r="P80" s="304">
        <v>1</v>
      </c>
      <c r="Q80" s="304">
        <v>25</v>
      </c>
      <c r="R80" s="304"/>
      <c r="S80" s="304"/>
      <c r="T80" s="304"/>
      <c r="U80" s="304"/>
      <c r="V80" s="304"/>
      <c r="W80" s="304"/>
      <c r="X80" s="304"/>
      <c r="Y80" s="304"/>
      <c r="Z80" s="304">
        <v>1</v>
      </c>
      <c r="AA80" s="344">
        <v>25</v>
      </c>
      <c r="AB80" s="216"/>
      <c r="AC80" s="1664"/>
      <c r="AD80" s="1664"/>
      <c r="AE80" s="118"/>
      <c r="AF80" s="1664"/>
      <c r="AG80" s="1664"/>
      <c r="AH80" s="1664"/>
    </row>
    <row r="81" spans="1:34" s="221" customFormat="1" ht="16.5" customHeight="1" x14ac:dyDescent="0.2">
      <c r="A81" s="1772"/>
      <c r="B81" s="1768" t="s">
        <v>662</v>
      </c>
      <c r="C81" s="1768"/>
      <c r="D81" s="288">
        <f t="shared" ref="D81:D87" si="35">SUM(E81:H81)</f>
        <v>0</v>
      </c>
      <c r="E81" s="288"/>
      <c r="F81" s="288"/>
      <c r="G81" s="288"/>
      <c r="H81" s="288"/>
      <c r="I81" s="288">
        <v>0</v>
      </c>
      <c r="J81" s="288"/>
      <c r="K81" s="288"/>
      <c r="L81" s="288"/>
      <c r="M81" s="532"/>
      <c r="N81" s="885"/>
      <c r="O81" s="288"/>
      <c r="P81" s="288"/>
      <c r="Q81" s="288"/>
      <c r="R81" s="288"/>
      <c r="S81" s="288"/>
      <c r="T81" s="288"/>
      <c r="U81" s="288"/>
      <c r="V81" s="288"/>
      <c r="W81" s="288"/>
      <c r="X81" s="288"/>
      <c r="Y81" s="288"/>
      <c r="Z81" s="288"/>
      <c r="AA81" s="345"/>
      <c r="AB81" s="216"/>
      <c r="AC81" s="1664"/>
      <c r="AD81" s="1664"/>
      <c r="AE81" s="118"/>
      <c r="AF81" s="1664"/>
      <c r="AG81" s="1664"/>
      <c r="AH81" s="1664"/>
    </row>
    <row r="82" spans="1:34" s="221" customFormat="1" ht="16.5" customHeight="1" x14ac:dyDescent="0.2">
      <c r="A82" s="1772"/>
      <c r="B82" s="1768" t="s">
        <v>275</v>
      </c>
      <c r="C82" s="1768"/>
      <c r="D82" s="346">
        <f>SUM(E82:H82)</f>
        <v>0</v>
      </c>
      <c r="E82" s="346"/>
      <c r="F82" s="346"/>
      <c r="G82" s="346"/>
      <c r="H82" s="346"/>
      <c r="I82" s="288">
        <v>0</v>
      </c>
      <c r="J82" s="346"/>
      <c r="K82" s="346"/>
      <c r="L82" s="346"/>
      <c r="M82" s="891"/>
      <c r="N82" s="902"/>
      <c r="O82" s="346"/>
      <c r="P82" s="346"/>
      <c r="Q82" s="346"/>
      <c r="R82" s="346"/>
      <c r="S82" s="346"/>
      <c r="T82" s="346"/>
      <c r="U82" s="346"/>
      <c r="V82" s="346"/>
      <c r="W82" s="346"/>
      <c r="X82" s="346"/>
      <c r="Y82" s="346"/>
      <c r="Z82" s="346"/>
      <c r="AA82" s="347"/>
      <c r="AB82" s="216"/>
      <c r="AC82" s="1664"/>
      <c r="AD82" s="1664"/>
      <c r="AE82" s="118"/>
      <c r="AF82" s="1664"/>
      <c r="AG82" s="1664"/>
      <c r="AH82" s="1664"/>
    </row>
    <row r="83" spans="1:34" s="221" customFormat="1" ht="16.5" customHeight="1" x14ac:dyDescent="0.2">
      <c r="A83" s="1772"/>
      <c r="B83" s="1768" t="s">
        <v>663</v>
      </c>
      <c r="C83" s="1768"/>
      <c r="D83" s="346">
        <v>3</v>
      </c>
      <c r="E83" s="346">
        <v>3</v>
      </c>
      <c r="F83" s="346"/>
      <c r="G83" s="346"/>
      <c r="H83" s="346"/>
      <c r="I83" s="288">
        <v>15</v>
      </c>
      <c r="J83" s="346">
        <v>15</v>
      </c>
      <c r="K83" s="346"/>
      <c r="L83" s="346"/>
      <c r="M83" s="891"/>
      <c r="N83" s="902"/>
      <c r="O83" s="346"/>
      <c r="P83" s="346">
        <v>3</v>
      </c>
      <c r="Q83" s="346">
        <v>15</v>
      </c>
      <c r="R83" s="346"/>
      <c r="S83" s="346"/>
      <c r="T83" s="346"/>
      <c r="U83" s="346"/>
      <c r="V83" s="346"/>
      <c r="W83" s="346"/>
      <c r="X83" s="346"/>
      <c r="Y83" s="346"/>
      <c r="Z83" s="346">
        <v>3</v>
      </c>
      <c r="AA83" s="347">
        <v>15</v>
      </c>
      <c r="AB83" s="216"/>
      <c r="AC83" s="1664"/>
      <c r="AD83" s="1664"/>
      <c r="AE83" s="118"/>
      <c r="AF83" s="1664"/>
      <c r="AG83" s="1664"/>
      <c r="AH83" s="1664"/>
    </row>
    <row r="84" spans="1:34" s="221" customFormat="1" ht="16.5" customHeight="1" x14ac:dyDescent="0.2">
      <c r="A84" s="1772"/>
      <c r="B84" s="1768" t="s">
        <v>664</v>
      </c>
      <c r="C84" s="1768"/>
      <c r="D84" s="288">
        <f t="shared" si="35"/>
        <v>0</v>
      </c>
      <c r="E84" s="288"/>
      <c r="F84" s="288"/>
      <c r="G84" s="288"/>
      <c r="H84" s="288"/>
      <c r="I84" s="288">
        <f t="shared" ref="I84:I87" si="36">SUM(J84:M84)</f>
        <v>0</v>
      </c>
      <c r="J84" s="288"/>
      <c r="K84" s="288"/>
      <c r="L84" s="288"/>
      <c r="M84" s="532"/>
      <c r="N84" s="885"/>
      <c r="O84" s="288"/>
      <c r="P84" s="288"/>
      <c r="Q84" s="288"/>
      <c r="R84" s="288"/>
      <c r="S84" s="288"/>
      <c r="T84" s="288"/>
      <c r="U84" s="288"/>
      <c r="V84" s="288"/>
      <c r="W84" s="288"/>
      <c r="X84" s="288"/>
      <c r="Y84" s="288"/>
      <c r="Z84" s="288"/>
      <c r="AA84" s="345"/>
      <c r="AB84" s="216"/>
      <c r="AC84" s="1664"/>
      <c r="AD84" s="1664"/>
      <c r="AE84" s="118"/>
      <c r="AF84" s="1664"/>
      <c r="AG84" s="1664"/>
      <c r="AH84" s="1664"/>
    </row>
    <row r="85" spans="1:34" s="221" customFormat="1" ht="16.5" customHeight="1" x14ac:dyDescent="0.2">
      <c r="A85" s="1772"/>
      <c r="B85" s="1768" t="s">
        <v>665</v>
      </c>
      <c r="C85" s="1768"/>
      <c r="D85" s="288">
        <f t="shared" si="35"/>
        <v>0</v>
      </c>
      <c r="E85" s="288"/>
      <c r="F85" s="288"/>
      <c r="G85" s="288"/>
      <c r="H85" s="288"/>
      <c r="I85" s="288">
        <f t="shared" si="36"/>
        <v>0</v>
      </c>
      <c r="J85" s="288"/>
      <c r="K85" s="288"/>
      <c r="L85" s="288"/>
      <c r="M85" s="532"/>
      <c r="N85" s="885"/>
      <c r="O85" s="288"/>
      <c r="P85" s="288"/>
      <c r="Q85" s="288"/>
      <c r="R85" s="288"/>
      <c r="S85" s="288"/>
      <c r="T85" s="288"/>
      <c r="U85" s="288"/>
      <c r="V85" s="288"/>
      <c r="W85" s="288"/>
      <c r="X85" s="288"/>
      <c r="Y85" s="288"/>
      <c r="Z85" s="288"/>
      <c r="AA85" s="345"/>
      <c r="AB85" s="216"/>
      <c r="AC85" s="1664"/>
      <c r="AD85" s="1664"/>
      <c r="AE85" s="118"/>
      <c r="AF85" s="1664"/>
      <c r="AG85" s="1664"/>
      <c r="AH85" s="1664"/>
    </row>
    <row r="86" spans="1:34" s="221" customFormat="1" ht="16.5" customHeight="1" x14ac:dyDescent="0.2">
      <c r="A86" s="1772"/>
      <c r="B86" s="1768" t="s">
        <v>666</v>
      </c>
      <c r="C86" s="1768"/>
      <c r="D86" s="288">
        <f t="shared" si="35"/>
        <v>0</v>
      </c>
      <c r="E86" s="288"/>
      <c r="F86" s="288"/>
      <c r="G86" s="288"/>
      <c r="H86" s="288"/>
      <c r="I86" s="288">
        <f t="shared" si="36"/>
        <v>0</v>
      </c>
      <c r="J86" s="288"/>
      <c r="K86" s="288"/>
      <c r="L86" s="288"/>
      <c r="M86" s="532"/>
      <c r="N86" s="885"/>
      <c r="O86" s="288"/>
      <c r="P86" s="288"/>
      <c r="Q86" s="288"/>
      <c r="R86" s="288"/>
      <c r="S86" s="288"/>
      <c r="T86" s="288"/>
      <c r="U86" s="288"/>
      <c r="V86" s="288"/>
      <c r="W86" s="288"/>
      <c r="X86" s="288"/>
      <c r="Y86" s="288"/>
      <c r="Z86" s="288"/>
      <c r="AA86" s="345"/>
      <c r="AB86" s="216"/>
      <c r="AC86" s="1664"/>
      <c r="AD86" s="1664"/>
      <c r="AE86" s="118"/>
      <c r="AF86" s="1664"/>
      <c r="AG86" s="1664"/>
      <c r="AH86" s="1664"/>
    </row>
    <row r="87" spans="1:34" s="221" customFormat="1" ht="16.5" customHeight="1" thickBot="1" x14ac:dyDescent="0.25">
      <c r="A87" s="1772"/>
      <c r="B87" s="1768" t="s">
        <v>667</v>
      </c>
      <c r="C87" s="1768"/>
      <c r="D87" s="288">
        <f t="shared" si="35"/>
        <v>0</v>
      </c>
      <c r="E87" s="288"/>
      <c r="F87" s="288"/>
      <c r="G87" s="288"/>
      <c r="H87" s="288"/>
      <c r="I87" s="288">
        <f t="shared" si="36"/>
        <v>0</v>
      </c>
      <c r="J87" s="288"/>
      <c r="K87" s="288"/>
      <c r="L87" s="288"/>
      <c r="M87" s="532"/>
      <c r="N87" s="885"/>
      <c r="O87" s="288"/>
      <c r="P87" s="288"/>
      <c r="Q87" s="288"/>
      <c r="R87" s="288"/>
      <c r="S87" s="288"/>
      <c r="T87" s="288"/>
      <c r="U87" s="288"/>
      <c r="V87" s="288"/>
      <c r="W87" s="288"/>
      <c r="X87" s="288"/>
      <c r="Y87" s="288"/>
      <c r="Z87" s="288"/>
      <c r="AA87" s="345"/>
      <c r="AB87" s="216"/>
      <c r="AC87" s="1664"/>
      <c r="AD87" s="1664"/>
      <c r="AE87" s="118"/>
      <c r="AF87" s="1664"/>
      <c r="AG87" s="1664"/>
      <c r="AH87" s="1664"/>
    </row>
    <row r="88" spans="1:34" s="221" customFormat="1" ht="16.5" customHeight="1" thickTop="1" thickBot="1" x14ac:dyDescent="0.25">
      <c r="A88" s="1780"/>
      <c r="B88" s="1765" t="s">
        <v>573</v>
      </c>
      <c r="C88" s="1766"/>
      <c r="D88" s="348">
        <f t="shared" ref="D88:AA88" si="37">SUM(D80:D87)</f>
        <v>4</v>
      </c>
      <c r="E88" s="348">
        <f t="shared" si="37"/>
        <v>4</v>
      </c>
      <c r="F88" s="348">
        <f t="shared" si="37"/>
        <v>0</v>
      </c>
      <c r="G88" s="348">
        <f t="shared" si="37"/>
        <v>0</v>
      </c>
      <c r="H88" s="348">
        <f t="shared" si="37"/>
        <v>0</v>
      </c>
      <c r="I88" s="348">
        <f t="shared" si="37"/>
        <v>40</v>
      </c>
      <c r="J88" s="348">
        <f t="shared" si="37"/>
        <v>40</v>
      </c>
      <c r="K88" s="348">
        <f t="shared" si="37"/>
        <v>0</v>
      </c>
      <c r="L88" s="348">
        <f t="shared" si="37"/>
        <v>0</v>
      </c>
      <c r="M88" s="892">
        <f t="shared" si="37"/>
        <v>0</v>
      </c>
      <c r="N88" s="903">
        <f t="shared" si="37"/>
        <v>0</v>
      </c>
      <c r="O88" s="348">
        <f t="shared" si="37"/>
        <v>0</v>
      </c>
      <c r="P88" s="349">
        <f t="shared" si="37"/>
        <v>4</v>
      </c>
      <c r="Q88" s="348">
        <f t="shared" si="37"/>
        <v>40</v>
      </c>
      <c r="R88" s="348">
        <f t="shared" si="37"/>
        <v>0</v>
      </c>
      <c r="S88" s="348">
        <f t="shared" si="37"/>
        <v>0</v>
      </c>
      <c r="T88" s="348">
        <f t="shared" si="37"/>
        <v>0</v>
      </c>
      <c r="U88" s="348">
        <f t="shared" si="37"/>
        <v>0</v>
      </c>
      <c r="V88" s="348">
        <f t="shared" si="37"/>
        <v>0</v>
      </c>
      <c r="W88" s="348">
        <f t="shared" si="37"/>
        <v>0</v>
      </c>
      <c r="X88" s="348">
        <f t="shared" si="37"/>
        <v>0</v>
      </c>
      <c r="Y88" s="348">
        <f t="shared" si="37"/>
        <v>0</v>
      </c>
      <c r="Z88" s="348">
        <f t="shared" si="37"/>
        <v>4</v>
      </c>
      <c r="AA88" s="350">
        <f t="shared" si="37"/>
        <v>40</v>
      </c>
      <c r="AB88" s="216"/>
      <c r="AC88" s="1664"/>
      <c r="AD88" s="1664"/>
      <c r="AE88" s="118"/>
      <c r="AF88" s="1664"/>
      <c r="AG88" s="1664"/>
      <c r="AH88" s="1664"/>
    </row>
    <row r="89" spans="1:34" ht="16.5" customHeight="1" thickBot="1" x14ac:dyDescent="0.25">
      <c r="A89" s="1425" t="s">
        <v>379</v>
      </c>
      <c r="B89" s="2115" t="s">
        <v>680</v>
      </c>
      <c r="C89" s="2115"/>
      <c r="D89" s="77">
        <f>SUM(E89:H89)</f>
        <v>4</v>
      </c>
      <c r="E89" s="77">
        <v>0</v>
      </c>
      <c r="F89" s="77">
        <v>0</v>
      </c>
      <c r="G89" s="77">
        <v>1</v>
      </c>
      <c r="H89" s="77">
        <v>3</v>
      </c>
      <c r="I89" s="99">
        <f>SUM(J89:M89)</f>
        <v>1200</v>
      </c>
      <c r="J89" s="77">
        <v>0</v>
      </c>
      <c r="K89" s="77">
        <v>0</v>
      </c>
      <c r="L89" s="77">
        <v>150</v>
      </c>
      <c r="M89" s="238">
        <v>1050</v>
      </c>
      <c r="N89" s="881">
        <v>0</v>
      </c>
      <c r="O89" s="77">
        <v>0</v>
      </c>
      <c r="P89" s="77">
        <v>4</v>
      </c>
      <c r="Q89" s="77">
        <v>1200</v>
      </c>
      <c r="R89" s="77">
        <v>0</v>
      </c>
      <c r="S89" s="77">
        <v>0</v>
      </c>
      <c r="T89" s="77">
        <v>0</v>
      </c>
      <c r="U89" s="77">
        <v>0</v>
      </c>
      <c r="V89" s="77">
        <v>0</v>
      </c>
      <c r="W89" s="77">
        <v>0</v>
      </c>
      <c r="X89" s="77">
        <v>4</v>
      </c>
      <c r="Y89" s="77">
        <v>1150</v>
      </c>
      <c r="Z89" s="77">
        <v>4</v>
      </c>
      <c r="AA89" s="248">
        <v>50</v>
      </c>
      <c r="AB89" s="44"/>
      <c r="AE89" s="118"/>
      <c r="AH89" s="1664"/>
    </row>
    <row r="90" spans="1:34" s="31" customFormat="1" ht="13.2" x14ac:dyDescent="0.2">
      <c r="A90" s="1480" t="s">
        <v>782</v>
      </c>
      <c r="B90" s="1396"/>
      <c r="C90" s="1396"/>
      <c r="D90" s="1397"/>
      <c r="E90" s="1397"/>
      <c r="F90" s="1397"/>
      <c r="G90" s="1397"/>
      <c r="H90" s="1397"/>
      <c r="I90" s="1397"/>
      <c r="J90" s="1397"/>
      <c r="K90" s="1397"/>
      <c r="L90" s="1397"/>
      <c r="M90" s="1397"/>
      <c r="N90" s="1397"/>
      <c r="O90" s="1397"/>
      <c r="P90" s="1397"/>
      <c r="Q90" s="1397"/>
      <c r="R90" s="1397"/>
      <c r="S90" s="1397"/>
      <c r="T90" s="1397"/>
      <c r="U90" s="1397"/>
      <c r="V90" s="1397"/>
      <c r="W90" s="1397"/>
      <c r="X90" s="1397"/>
      <c r="Y90" s="1397"/>
      <c r="Z90" s="1397"/>
      <c r="AA90" s="1397"/>
      <c r="AC90" s="1666"/>
      <c r="AD90" s="1666"/>
      <c r="AE90" s="1666"/>
      <c r="AF90" s="1666"/>
      <c r="AG90" s="1666"/>
    </row>
    <row r="91" spans="1:34" ht="13.5" customHeight="1" x14ac:dyDescent="0.2">
      <c r="A91" s="2112"/>
      <c r="B91" s="2113"/>
      <c r="C91" s="2113"/>
      <c r="D91" s="2113"/>
      <c r="E91" s="2113"/>
      <c r="F91" s="2113"/>
      <c r="G91" s="2113"/>
      <c r="H91" s="2113"/>
      <c r="I91" s="2113"/>
      <c r="J91" s="2113"/>
      <c r="K91" s="2113"/>
      <c r="L91" s="2113"/>
      <c r="M91" s="2113"/>
    </row>
    <row r="92" spans="1:34" ht="13.5" customHeight="1" x14ac:dyDescent="0.2">
      <c r="A92" s="2113"/>
      <c r="B92" s="2113"/>
      <c r="C92" s="2113"/>
      <c r="D92" s="2113"/>
      <c r="E92" s="2113"/>
      <c r="F92" s="2113"/>
      <c r="G92" s="2113"/>
      <c r="H92" s="2113"/>
      <c r="I92" s="2113"/>
      <c r="J92" s="2113"/>
      <c r="K92" s="2113"/>
      <c r="L92" s="2113"/>
      <c r="M92" s="2113"/>
    </row>
  </sheetData>
  <mergeCells count="112">
    <mergeCell ref="AE7:AF7"/>
    <mergeCell ref="B74:C74"/>
    <mergeCell ref="B75:C75"/>
    <mergeCell ref="B87:C87"/>
    <mergeCell ref="B88:C88"/>
    <mergeCell ref="B89:C89"/>
    <mergeCell ref="B83:C83"/>
    <mergeCell ref="B84:C84"/>
    <mergeCell ref="B85:C85"/>
    <mergeCell ref="B86:C86"/>
    <mergeCell ref="B81:C81"/>
    <mergeCell ref="B82:C82"/>
    <mergeCell ref="B76:C76"/>
    <mergeCell ref="B77:C77"/>
    <mergeCell ref="B78:C78"/>
    <mergeCell ref="B79:C79"/>
    <mergeCell ref="B80:C80"/>
    <mergeCell ref="B27:C27"/>
    <mergeCell ref="B29:C29"/>
    <mergeCell ref="B28:C28"/>
    <mergeCell ref="B30:C30"/>
    <mergeCell ref="B31:C31"/>
    <mergeCell ref="B32:C32"/>
    <mergeCell ref="B49:C49"/>
    <mergeCell ref="A91:M92"/>
    <mergeCell ref="B65:C65"/>
    <mergeCell ref="B66:C66"/>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7:C67"/>
    <mergeCell ref="B68:C68"/>
    <mergeCell ref="B69:C69"/>
    <mergeCell ref="B70:C70"/>
    <mergeCell ref="B71:C71"/>
    <mergeCell ref="B72:C72"/>
    <mergeCell ref="B73:C73"/>
    <mergeCell ref="B50:C50"/>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N4:U4"/>
    <mergeCell ref="A13:A19"/>
    <mergeCell ref="B13:C13"/>
    <mergeCell ref="B14:C14"/>
    <mergeCell ref="B15:C15"/>
    <mergeCell ref="B16:C16"/>
    <mergeCell ref="B17:C17"/>
    <mergeCell ref="B18:C18"/>
    <mergeCell ref="A12:C12"/>
    <mergeCell ref="N5:O5"/>
    <mergeCell ref="P5:Q5"/>
    <mergeCell ref="R5:S5"/>
    <mergeCell ref="T5:U5"/>
    <mergeCell ref="A4:C8"/>
    <mergeCell ref="A9:C9"/>
    <mergeCell ref="A1:M1"/>
    <mergeCell ref="C2:F2"/>
    <mergeCell ref="A20:A22"/>
    <mergeCell ref="A23:A26"/>
    <mergeCell ref="K2:M2"/>
    <mergeCell ref="B19:C19"/>
    <mergeCell ref="A11:C11"/>
    <mergeCell ref="B20:C20"/>
    <mergeCell ref="B26:C26"/>
    <mergeCell ref="B21:C21"/>
    <mergeCell ref="AG7:AH7"/>
    <mergeCell ref="V4:AA4"/>
    <mergeCell ref="A75:A79"/>
    <mergeCell ref="A80:A88"/>
    <mergeCell ref="D5:H5"/>
    <mergeCell ref="I5:M5"/>
    <mergeCell ref="A55:A58"/>
    <mergeCell ref="A59:A62"/>
    <mergeCell ref="A63:A70"/>
    <mergeCell ref="A71:A74"/>
    <mergeCell ref="A27:A30"/>
    <mergeCell ref="A32:A35"/>
    <mergeCell ref="A36:A44"/>
    <mergeCell ref="A45:A54"/>
    <mergeCell ref="X5:Y5"/>
    <mergeCell ref="Z5:AA5"/>
    <mergeCell ref="V5:W5"/>
    <mergeCell ref="B33:C33"/>
    <mergeCell ref="B34:C34"/>
    <mergeCell ref="B22:C22"/>
    <mergeCell ref="B23:C23"/>
    <mergeCell ref="A10:C10"/>
    <mergeCell ref="B24:C24"/>
    <mergeCell ref="B25:C25"/>
  </mergeCells>
  <phoneticPr fontId="3"/>
  <printOptions horizontalCentered="1"/>
  <pageMargins left="0.59055118110236227" right="0.59055118110236227" top="0.59055118110236227" bottom="0.39370078740157483" header="0.51181102362204722" footer="0.31496062992125984"/>
  <pageSetup paperSize="9" scale="85" pageOrder="overThenDown" orientation="portrait" r:id="rId1"/>
  <headerFooter scaleWithDoc="0" alignWithMargins="0">
    <oddFooter>&amp;C&amp;18-&amp;P -</oddFooter>
  </headerFooter>
  <rowBreaks count="1" manualBreakCount="1">
    <brk id="44" max="26" man="1"/>
  </rowBreaks>
  <colBreaks count="1" manualBreakCount="1">
    <brk id="13" max="8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dimension ref="A1:AG94"/>
  <sheetViews>
    <sheetView view="pageBreakPreview" zoomScaleNormal="75" zoomScaleSheetLayoutView="100" workbookViewId="0">
      <pane xSplit="2" ySplit="8" topLeftCell="C84" activePane="bottomRight" state="frozen"/>
      <selection activeCell="L85" sqref="L85"/>
      <selection pane="topRight" activeCell="L85" sqref="L85"/>
      <selection pane="bottomLeft" activeCell="L85" sqref="L85"/>
      <selection pane="bottomRight" activeCell="L85" sqref="L85"/>
    </sheetView>
  </sheetViews>
  <sheetFormatPr defaultColWidth="13.33203125" defaultRowHeight="16.2" x14ac:dyDescent="0.2"/>
  <cols>
    <col min="1" max="1" width="4.44140625" style="947" bestFit="1" customWidth="1"/>
    <col min="2" max="2" width="9.44140625" style="947" bestFit="1" customWidth="1"/>
    <col min="3" max="3" width="7.77734375" style="380" customWidth="1"/>
    <col min="4" max="4" width="9.21875" style="380" customWidth="1"/>
    <col min="5" max="5" width="9.33203125" style="380" customWidth="1"/>
    <col min="6" max="6" width="5" style="380" customWidth="1"/>
    <col min="7" max="7" width="6.77734375" style="380" customWidth="1"/>
    <col min="8" max="8" width="9.21875" style="380" customWidth="1"/>
    <col min="9" max="9" width="7.6640625" style="380" customWidth="1"/>
    <col min="10" max="10" width="4.44140625" style="380" customWidth="1"/>
    <col min="11" max="11" width="5.44140625" style="380" customWidth="1"/>
    <col min="12" max="12" width="6.77734375" style="380" customWidth="1"/>
    <col min="13" max="13" width="4.44140625" style="380" customWidth="1"/>
    <col min="14" max="14" width="6.77734375" style="380" customWidth="1"/>
    <col min="15" max="15" width="8.5546875" style="380" bestFit="1" customWidth="1"/>
    <col min="16" max="16" width="7.6640625" style="380" customWidth="1"/>
    <col min="17" max="17" width="5.44140625" style="380" customWidth="1"/>
    <col min="18" max="18" width="6.77734375" style="380" customWidth="1"/>
    <col min="19" max="19" width="5.44140625" style="380" customWidth="1"/>
    <col min="20" max="20" width="6.77734375" style="380" customWidth="1"/>
    <col min="21" max="21" width="5.44140625" style="380" customWidth="1"/>
    <col min="22" max="22" width="6.77734375" style="380" customWidth="1"/>
    <col min="23" max="23" width="5.44140625" style="380" customWidth="1"/>
    <col min="24" max="24" width="6.77734375" style="380" customWidth="1"/>
    <col min="25" max="25" width="5.44140625" style="380" customWidth="1"/>
    <col min="26" max="26" width="12" style="380" customWidth="1"/>
    <col min="27" max="27" width="5.44140625" style="380" customWidth="1"/>
    <col min="28" max="28" width="6.77734375" style="380" customWidth="1"/>
    <col min="29" max="29" width="13.33203125" style="380"/>
    <col min="30" max="30" width="21.21875" style="380" bestFit="1" customWidth="1"/>
    <col min="31" max="31" width="13.33203125" style="380"/>
    <col min="32" max="32" width="18.33203125" style="380" bestFit="1" customWidth="1"/>
    <col min="33" max="16384" width="13.33203125" style="380"/>
  </cols>
  <sheetData>
    <row r="1" spans="1:33" x14ac:dyDescent="0.2">
      <c r="A1" s="1916" t="s">
        <v>777</v>
      </c>
      <c r="B1" s="1916"/>
      <c r="C1" s="1916"/>
      <c r="D1" s="1916"/>
      <c r="E1" s="1916"/>
      <c r="F1" s="1916"/>
      <c r="G1" s="1916"/>
      <c r="H1" s="1916"/>
      <c r="I1" s="1916"/>
      <c r="J1" s="1916"/>
      <c r="K1" s="1916"/>
      <c r="L1" s="1916"/>
      <c r="M1" s="1916"/>
      <c r="N1" s="1916"/>
      <c r="O1" s="1916"/>
      <c r="P1" s="1916"/>
      <c r="Q1" s="576"/>
      <c r="R1" s="576"/>
      <c r="S1" s="576"/>
      <c r="T1" s="576"/>
      <c r="U1" s="576"/>
      <c r="V1" s="576"/>
      <c r="W1" s="576"/>
      <c r="X1" s="576"/>
      <c r="Y1" s="576"/>
      <c r="Z1" s="576"/>
      <c r="AA1" s="576"/>
      <c r="AB1" s="576"/>
    </row>
    <row r="2" spans="1:33" x14ac:dyDescent="0.2">
      <c r="A2" s="905"/>
      <c r="B2" s="2147" t="s">
        <v>398</v>
      </c>
      <c r="C2" s="2147"/>
      <c r="D2" s="2147"/>
      <c r="E2" s="2147"/>
      <c r="F2" s="2147"/>
      <c r="G2" s="417"/>
      <c r="H2" s="417"/>
      <c r="I2" s="417"/>
      <c r="J2" s="417"/>
      <c r="K2" s="2148"/>
      <c r="L2" s="2148"/>
      <c r="N2" s="417"/>
      <c r="O2" s="417"/>
      <c r="P2" s="417"/>
      <c r="Q2" s="417"/>
      <c r="R2" s="417"/>
      <c r="S2" s="417"/>
      <c r="T2" s="417"/>
      <c r="U2" s="417"/>
      <c r="V2" s="417"/>
      <c r="W2" s="417"/>
      <c r="X2" s="417"/>
      <c r="Y2" s="417"/>
      <c r="Z2" s="417"/>
      <c r="AA2" s="417"/>
      <c r="AB2" s="417"/>
    </row>
    <row r="3" spans="1:33" ht="9" customHeight="1" thickBot="1" x14ac:dyDescent="0.25">
      <c r="A3" s="905"/>
      <c r="B3" s="905"/>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row>
    <row r="4" spans="1:33" ht="15" customHeight="1" x14ac:dyDescent="0.2">
      <c r="A4" s="2149" t="s">
        <v>85</v>
      </c>
      <c r="B4" s="2150"/>
      <c r="C4" s="2140" t="s">
        <v>397</v>
      </c>
      <c r="D4" s="2141"/>
      <c r="E4" s="2142"/>
      <c r="F4" s="1920" t="s">
        <v>27</v>
      </c>
      <c r="G4" s="1921"/>
      <c r="H4" s="1921"/>
      <c r="I4" s="1921"/>
      <c r="J4" s="1921"/>
      <c r="K4" s="1921"/>
      <c r="L4" s="1921"/>
      <c r="M4" s="1921"/>
      <c r="N4" s="1921"/>
      <c r="O4" s="1921"/>
      <c r="P4" s="2146"/>
      <c r="Q4" s="2120" t="s">
        <v>402</v>
      </c>
      <c r="R4" s="1921"/>
      <c r="S4" s="1921"/>
      <c r="T4" s="1921"/>
      <c r="U4" s="1921"/>
      <c r="V4" s="1921"/>
      <c r="W4" s="1921"/>
      <c r="X4" s="1921"/>
      <c r="Y4" s="1921"/>
      <c r="Z4" s="1922"/>
      <c r="AA4" s="1920" t="s">
        <v>445</v>
      </c>
      <c r="AB4" s="2119"/>
      <c r="AC4" s="385"/>
    </row>
    <row r="5" spans="1:33" ht="15" customHeight="1" x14ac:dyDescent="0.2">
      <c r="A5" s="2151"/>
      <c r="B5" s="2152"/>
      <c r="C5" s="2143" t="s">
        <v>70</v>
      </c>
      <c r="D5" s="2144"/>
      <c r="E5" s="2145"/>
      <c r="F5" s="700" t="s">
        <v>2</v>
      </c>
      <c r="G5" s="906"/>
      <c r="H5" s="906"/>
      <c r="I5" s="1392"/>
      <c r="J5" s="700" t="s">
        <v>2</v>
      </c>
      <c r="K5" s="906"/>
      <c r="L5" s="906"/>
      <c r="M5" s="700" t="s">
        <v>2</v>
      </c>
      <c r="N5" s="907"/>
      <c r="O5" s="907"/>
      <c r="P5" s="1427"/>
      <c r="Q5" s="2121" t="s">
        <v>446</v>
      </c>
      <c r="R5" s="1919"/>
      <c r="S5" s="1917" t="s">
        <v>447</v>
      </c>
      <c r="T5" s="1919"/>
      <c r="U5" s="1917" t="s">
        <v>448</v>
      </c>
      <c r="V5" s="1919"/>
      <c r="W5" s="1917" t="s">
        <v>449</v>
      </c>
      <c r="X5" s="1919"/>
      <c r="Y5" s="1917" t="s">
        <v>450</v>
      </c>
      <c r="Z5" s="1919"/>
      <c r="AA5" s="700" t="s">
        <v>4</v>
      </c>
      <c r="AB5" s="908" t="s">
        <v>2</v>
      </c>
      <c r="AC5" s="385"/>
    </row>
    <row r="6" spans="1:33" ht="15" customHeight="1" x14ac:dyDescent="0.2">
      <c r="A6" s="2151"/>
      <c r="B6" s="2152"/>
      <c r="C6" s="711" t="s">
        <v>451</v>
      </c>
      <c r="D6" s="583" t="s">
        <v>452</v>
      </c>
      <c r="E6" s="583" t="s">
        <v>453</v>
      </c>
      <c r="F6" s="703" t="s">
        <v>454</v>
      </c>
      <c r="G6" s="583" t="s">
        <v>452</v>
      </c>
      <c r="H6" s="583" t="s">
        <v>453</v>
      </c>
      <c r="I6" s="703" t="s">
        <v>535</v>
      </c>
      <c r="J6" s="703" t="s">
        <v>455</v>
      </c>
      <c r="K6" s="583" t="s">
        <v>452</v>
      </c>
      <c r="L6" s="583" t="s">
        <v>453</v>
      </c>
      <c r="M6" s="703" t="s">
        <v>456</v>
      </c>
      <c r="N6" s="699" t="s">
        <v>452</v>
      </c>
      <c r="O6" s="909" t="s">
        <v>453</v>
      </c>
      <c r="P6" s="1428" t="s">
        <v>535</v>
      </c>
      <c r="Q6" s="1446" t="s">
        <v>457</v>
      </c>
      <c r="R6" s="583" t="s">
        <v>452</v>
      </c>
      <c r="S6" s="583" t="s">
        <v>457</v>
      </c>
      <c r="T6" s="583" t="s">
        <v>452</v>
      </c>
      <c r="U6" s="583" t="s">
        <v>457</v>
      </c>
      <c r="V6" s="583" t="s">
        <v>452</v>
      </c>
      <c r="W6" s="583" t="s">
        <v>457</v>
      </c>
      <c r="X6" s="583" t="s">
        <v>452</v>
      </c>
      <c r="Y6" s="583" t="s">
        <v>457</v>
      </c>
      <c r="Z6" s="699" t="s">
        <v>452</v>
      </c>
      <c r="AA6" s="583" t="s">
        <v>457</v>
      </c>
      <c r="AB6" s="910" t="s">
        <v>458</v>
      </c>
      <c r="AC6" s="385"/>
    </row>
    <row r="7" spans="1:33" ht="15" customHeight="1" x14ac:dyDescent="0.2">
      <c r="A7" s="2151"/>
      <c r="B7" s="2152"/>
      <c r="C7" s="711" t="s">
        <v>459</v>
      </c>
      <c r="D7" s="583" t="s">
        <v>460</v>
      </c>
      <c r="E7" s="583" t="s">
        <v>458</v>
      </c>
      <c r="F7" s="703" t="s">
        <v>29</v>
      </c>
      <c r="G7" s="583" t="s">
        <v>460</v>
      </c>
      <c r="H7" s="583" t="s">
        <v>458</v>
      </c>
      <c r="I7" s="703" t="s">
        <v>536</v>
      </c>
      <c r="J7" s="703" t="s">
        <v>29</v>
      </c>
      <c r="K7" s="583" t="s">
        <v>460</v>
      </c>
      <c r="L7" s="583" t="s">
        <v>458</v>
      </c>
      <c r="M7" s="703" t="s">
        <v>29</v>
      </c>
      <c r="N7" s="699" t="s">
        <v>460</v>
      </c>
      <c r="O7" s="699" t="s">
        <v>458</v>
      </c>
      <c r="P7" s="1428" t="s">
        <v>536</v>
      </c>
      <c r="Q7" s="1446" t="s">
        <v>196</v>
      </c>
      <c r="R7" s="583" t="s">
        <v>197</v>
      </c>
      <c r="S7" s="583" t="s">
        <v>196</v>
      </c>
      <c r="T7" s="583" t="s">
        <v>197</v>
      </c>
      <c r="U7" s="583" t="s">
        <v>196</v>
      </c>
      <c r="V7" s="583" t="s">
        <v>197</v>
      </c>
      <c r="W7" s="583" t="s">
        <v>196</v>
      </c>
      <c r="X7" s="583" t="s">
        <v>197</v>
      </c>
      <c r="Y7" s="583" t="s">
        <v>196</v>
      </c>
      <c r="Z7" s="699" t="s">
        <v>197</v>
      </c>
      <c r="AA7" s="583" t="s">
        <v>196</v>
      </c>
      <c r="AB7" s="701"/>
      <c r="AC7" s="385"/>
    </row>
    <row r="8" spans="1:33" ht="15" customHeight="1" thickBot="1" x14ac:dyDescent="0.25">
      <c r="A8" s="2151"/>
      <c r="B8" s="2152"/>
      <c r="C8" s="911"/>
      <c r="D8" s="585" t="s">
        <v>198</v>
      </c>
      <c r="E8" s="585" t="s">
        <v>199</v>
      </c>
      <c r="F8" s="911"/>
      <c r="G8" s="585" t="s">
        <v>198</v>
      </c>
      <c r="H8" s="585" t="s">
        <v>199</v>
      </c>
      <c r="I8" s="1393" t="s">
        <v>537</v>
      </c>
      <c r="J8" s="911"/>
      <c r="K8" s="585" t="s">
        <v>198</v>
      </c>
      <c r="L8" s="585" t="s">
        <v>199</v>
      </c>
      <c r="M8" s="911"/>
      <c r="N8" s="710" t="s">
        <v>198</v>
      </c>
      <c r="O8" s="710" t="s">
        <v>199</v>
      </c>
      <c r="P8" s="1429" t="s">
        <v>537</v>
      </c>
      <c r="Q8" s="1447"/>
      <c r="R8" s="585" t="s">
        <v>198</v>
      </c>
      <c r="S8" s="911"/>
      <c r="T8" s="585" t="s">
        <v>198</v>
      </c>
      <c r="U8" s="911"/>
      <c r="V8" s="585" t="s">
        <v>198</v>
      </c>
      <c r="W8" s="912"/>
      <c r="X8" s="1418" t="s">
        <v>198</v>
      </c>
      <c r="Y8" s="913"/>
      <c r="Z8" s="742" t="s">
        <v>198</v>
      </c>
      <c r="AA8" s="913"/>
      <c r="AB8" s="914" t="s">
        <v>199</v>
      </c>
      <c r="AC8" s="385"/>
      <c r="AD8" s="410"/>
      <c r="AE8" s="410"/>
      <c r="AF8" s="410"/>
    </row>
    <row r="9" spans="1:33" s="410" customFormat="1" ht="16.5" customHeight="1" thickBot="1" x14ac:dyDescent="0.25">
      <c r="A9" s="2138" t="s">
        <v>344</v>
      </c>
      <c r="B9" s="2139"/>
      <c r="C9" s="916">
        <f>SUM(C10:C12)</f>
        <v>229</v>
      </c>
      <c r="D9" s="917">
        <f t="shared" ref="D9:Z9" si="0">SUM(D10:D12)</f>
        <v>15527.114431520789</v>
      </c>
      <c r="E9" s="916">
        <f t="shared" si="0"/>
        <v>77103.241794098547</v>
      </c>
      <c r="F9" s="916">
        <f t="shared" si="0"/>
        <v>215</v>
      </c>
      <c r="G9" s="917">
        <f t="shared" si="0"/>
        <v>7148.3760395463796</v>
      </c>
      <c r="H9" s="916">
        <f t="shared" si="0"/>
        <v>40808.970737392679</v>
      </c>
      <c r="I9" s="916">
        <f t="shared" ref="I9" si="1">SUM(I10:I12)</f>
        <v>77</v>
      </c>
      <c r="J9" s="917">
        <f t="shared" si="0"/>
        <v>4</v>
      </c>
      <c r="K9" s="917">
        <f t="shared" si="0"/>
        <v>533.44000000000005</v>
      </c>
      <c r="L9" s="916">
        <f t="shared" si="0"/>
        <v>2254.9650000000001</v>
      </c>
      <c r="M9" s="918">
        <f t="shared" si="0"/>
        <v>16</v>
      </c>
      <c r="N9" s="918">
        <f t="shared" si="0"/>
        <v>6962.2535620820008</v>
      </c>
      <c r="O9" s="918">
        <f t="shared" si="0"/>
        <v>33991.097845104967</v>
      </c>
      <c r="P9" s="1430">
        <f t="shared" ref="P9" si="2">SUM(P10:P12)</f>
        <v>22</v>
      </c>
      <c r="Q9" s="1448">
        <f t="shared" si="0"/>
        <v>79</v>
      </c>
      <c r="R9" s="917">
        <f t="shared" si="0"/>
        <v>1245.913</v>
      </c>
      <c r="S9" s="917">
        <f t="shared" si="0"/>
        <v>90</v>
      </c>
      <c r="T9" s="917">
        <f t="shared" si="0"/>
        <v>3182.623</v>
      </c>
      <c r="U9" s="917">
        <f t="shared" si="0"/>
        <v>34</v>
      </c>
      <c r="V9" s="916">
        <f t="shared" si="0"/>
        <v>3325.8336432102356</v>
      </c>
      <c r="W9" s="919">
        <f t="shared" si="0"/>
        <v>12</v>
      </c>
      <c r="X9" s="920">
        <f t="shared" si="0"/>
        <v>2623.375</v>
      </c>
      <c r="Y9" s="920">
        <f t="shared" si="0"/>
        <v>17</v>
      </c>
      <c r="Z9" s="920">
        <f t="shared" si="0"/>
        <v>14971.253562082002</v>
      </c>
      <c r="AA9" s="920">
        <f>SUM(AA10:AA12)</f>
        <v>11</v>
      </c>
      <c r="AB9" s="921">
        <f>SUM(AB10:AB12)</f>
        <v>5599.4884338705724</v>
      </c>
      <c r="AC9" s="409"/>
      <c r="AD9" s="1643"/>
      <c r="AE9" s="1643"/>
      <c r="AF9" s="1643"/>
      <c r="AG9" s="1643"/>
    </row>
    <row r="10" spans="1:33" s="410" customFormat="1" ht="16.5" customHeight="1" x14ac:dyDescent="0.2">
      <c r="A10" s="2136" t="s">
        <v>91</v>
      </c>
      <c r="B10" s="2137"/>
      <c r="C10" s="406">
        <f>SUM(C13:C15)</f>
        <v>140</v>
      </c>
      <c r="D10" s="407">
        <f t="shared" ref="D10:Y10" si="3">SUM(D13:D15)</f>
        <v>6344.07</v>
      </c>
      <c r="E10" s="406">
        <f t="shared" si="3"/>
        <v>31875.671999999999</v>
      </c>
      <c r="F10" s="406">
        <f t="shared" si="3"/>
        <v>134</v>
      </c>
      <c r="G10" s="407">
        <f t="shared" si="3"/>
        <v>4525.1000000000004</v>
      </c>
      <c r="H10" s="406">
        <f t="shared" si="3"/>
        <v>27464.307000000001</v>
      </c>
      <c r="I10" s="406">
        <f t="shared" ref="I10" si="4">SUM(I13:I15)</f>
        <v>53</v>
      </c>
      <c r="J10" s="407">
        <f t="shared" si="3"/>
        <v>4</v>
      </c>
      <c r="K10" s="407">
        <f t="shared" si="3"/>
        <v>533.44000000000005</v>
      </c>
      <c r="L10" s="406">
        <f t="shared" si="3"/>
        <v>2254.9650000000001</v>
      </c>
      <c r="M10" s="407">
        <f t="shared" si="3"/>
        <v>2</v>
      </c>
      <c r="N10" s="407">
        <f t="shared" si="3"/>
        <v>404</v>
      </c>
      <c r="O10" s="407">
        <f t="shared" si="3"/>
        <v>2105</v>
      </c>
      <c r="P10" s="1431">
        <f t="shared" ref="P10" si="5">SUM(P13:P15)</f>
        <v>3</v>
      </c>
      <c r="Q10" s="1449">
        <f t="shared" si="3"/>
        <v>45</v>
      </c>
      <c r="R10" s="407">
        <f t="shared" si="3"/>
        <v>886.21299999999997</v>
      </c>
      <c r="S10" s="407">
        <f t="shared" si="3"/>
        <v>58</v>
      </c>
      <c r="T10" s="407">
        <f t="shared" si="3"/>
        <v>2038.623</v>
      </c>
      <c r="U10" s="407">
        <f t="shared" si="3"/>
        <v>23</v>
      </c>
      <c r="V10" s="406">
        <f t="shared" si="3"/>
        <v>2686.6410000000001</v>
      </c>
      <c r="W10" s="406">
        <f>SUM(W13:W15)</f>
        <v>12</v>
      </c>
      <c r="X10" s="406">
        <f>SUM(X13:X15)</f>
        <v>2623.375</v>
      </c>
      <c r="Y10" s="406">
        <f t="shared" si="3"/>
        <v>2</v>
      </c>
      <c r="Z10" s="407">
        <f>SUM(Z13:Z15)</f>
        <v>404</v>
      </c>
      <c r="AA10" s="406">
        <f>SUM(AA13:AA15)</f>
        <v>4</v>
      </c>
      <c r="AB10" s="408">
        <f>SUM(AB13:AB15)</f>
        <v>709</v>
      </c>
      <c r="AC10" s="409"/>
      <c r="AD10" s="1643"/>
      <c r="AE10" s="1643"/>
      <c r="AF10" s="1643"/>
      <c r="AG10" s="1643"/>
    </row>
    <row r="11" spans="1:33" s="410" customFormat="1" ht="16.5" customHeight="1" x14ac:dyDescent="0.2">
      <c r="A11" s="2134" t="s">
        <v>345</v>
      </c>
      <c r="B11" s="2135"/>
      <c r="C11" s="551">
        <f>SUM(C16:C17)</f>
        <v>57</v>
      </c>
      <c r="D11" s="552">
        <f t="shared" ref="D11:Z11" si="6">SUM(D16:D17)</f>
        <v>5006.0444315207906</v>
      </c>
      <c r="E11" s="551">
        <f t="shared" si="6"/>
        <v>25485.759794098551</v>
      </c>
      <c r="F11" s="551">
        <f t="shared" si="6"/>
        <v>48</v>
      </c>
      <c r="G11" s="552">
        <f t="shared" si="6"/>
        <v>1638.2760395463797</v>
      </c>
      <c r="H11" s="551">
        <f t="shared" si="6"/>
        <v>8221.8537373926847</v>
      </c>
      <c r="I11" s="551">
        <f t="shared" ref="I11" si="7">SUM(I16:I17)</f>
        <v>14</v>
      </c>
      <c r="J11" s="552">
        <f t="shared" si="6"/>
        <v>0</v>
      </c>
      <c r="K11" s="552">
        <f t="shared" si="6"/>
        <v>0</v>
      </c>
      <c r="L11" s="551">
        <f t="shared" si="6"/>
        <v>0</v>
      </c>
      <c r="M11" s="552">
        <f t="shared" si="6"/>
        <v>9</v>
      </c>
      <c r="N11" s="552">
        <f t="shared" si="6"/>
        <v>3366.2535620820008</v>
      </c>
      <c r="O11" s="552">
        <f t="shared" si="6"/>
        <v>17266.997845104968</v>
      </c>
      <c r="P11" s="1432">
        <f t="shared" ref="P11" si="8">SUM(P16:P17)</f>
        <v>12</v>
      </c>
      <c r="Q11" s="1450">
        <f t="shared" si="6"/>
        <v>15</v>
      </c>
      <c r="R11" s="552">
        <f t="shared" si="6"/>
        <v>156.69999999999999</v>
      </c>
      <c r="S11" s="552">
        <f t="shared" si="6"/>
        <v>19</v>
      </c>
      <c r="T11" s="552">
        <f t="shared" si="6"/>
        <v>742</v>
      </c>
      <c r="U11" s="552">
        <f t="shared" si="6"/>
        <v>11</v>
      </c>
      <c r="V11" s="551">
        <f t="shared" si="6"/>
        <v>639.19264321023547</v>
      </c>
      <c r="W11" s="551">
        <f>SUM(W16:W17)</f>
        <v>0</v>
      </c>
      <c r="X11" s="551">
        <f>SUM(X16:X17)</f>
        <v>0</v>
      </c>
      <c r="Y11" s="551">
        <f t="shared" si="6"/>
        <v>9</v>
      </c>
      <c r="Z11" s="552">
        <f t="shared" si="6"/>
        <v>3366.2535620820008</v>
      </c>
      <c r="AA11" s="552">
        <f>SUM(AA16)</f>
        <v>6</v>
      </c>
      <c r="AB11" s="553">
        <f>SUM(AB16)</f>
        <v>4760.4884338705724</v>
      </c>
      <c r="AC11" s="409"/>
      <c r="AD11" s="1643"/>
      <c r="AE11" s="1643"/>
      <c r="AF11" s="1643"/>
      <c r="AG11" s="1643"/>
    </row>
    <row r="12" spans="1:33" s="410" customFormat="1" ht="16.5" customHeight="1" thickBot="1" x14ac:dyDescent="0.25">
      <c r="A12" s="2127" t="s">
        <v>94</v>
      </c>
      <c r="B12" s="2128"/>
      <c r="C12" s="922">
        <f>SUM(C18:C19)</f>
        <v>32</v>
      </c>
      <c r="D12" s="923">
        <f t="shared" ref="D12:AB12" si="9">SUM(D18:D19)</f>
        <v>4177</v>
      </c>
      <c r="E12" s="922">
        <f t="shared" si="9"/>
        <v>19741.809999999998</v>
      </c>
      <c r="F12" s="922">
        <f t="shared" si="9"/>
        <v>33</v>
      </c>
      <c r="G12" s="923">
        <f t="shared" si="9"/>
        <v>985</v>
      </c>
      <c r="H12" s="922">
        <f t="shared" si="9"/>
        <v>5122.8099999999995</v>
      </c>
      <c r="I12" s="922">
        <f t="shared" ref="I12" si="10">SUM(I18:I19)</f>
        <v>10</v>
      </c>
      <c r="J12" s="923">
        <f t="shared" si="9"/>
        <v>0</v>
      </c>
      <c r="K12" s="923">
        <f t="shared" si="9"/>
        <v>0</v>
      </c>
      <c r="L12" s="922">
        <f t="shared" si="9"/>
        <v>0</v>
      </c>
      <c r="M12" s="923">
        <f t="shared" si="9"/>
        <v>5</v>
      </c>
      <c r="N12" s="923">
        <f t="shared" si="9"/>
        <v>3192</v>
      </c>
      <c r="O12" s="923">
        <f t="shared" si="9"/>
        <v>14619.1</v>
      </c>
      <c r="P12" s="1433">
        <f t="shared" ref="P12" si="11">SUM(P18:P19)</f>
        <v>7</v>
      </c>
      <c r="Q12" s="1451">
        <f t="shared" si="9"/>
        <v>19</v>
      </c>
      <c r="R12" s="923">
        <f t="shared" si="9"/>
        <v>203</v>
      </c>
      <c r="S12" s="923">
        <f t="shared" si="9"/>
        <v>13</v>
      </c>
      <c r="T12" s="923">
        <f t="shared" si="9"/>
        <v>402</v>
      </c>
      <c r="U12" s="923">
        <f t="shared" si="9"/>
        <v>0</v>
      </c>
      <c r="V12" s="922">
        <f t="shared" si="9"/>
        <v>0</v>
      </c>
      <c r="W12" s="922">
        <f t="shared" si="9"/>
        <v>0</v>
      </c>
      <c r="X12" s="922">
        <f t="shared" si="9"/>
        <v>0</v>
      </c>
      <c r="Y12" s="922">
        <f t="shared" si="9"/>
        <v>6</v>
      </c>
      <c r="Z12" s="923">
        <f t="shared" si="9"/>
        <v>11201</v>
      </c>
      <c r="AA12" s="922">
        <f t="shared" si="9"/>
        <v>1</v>
      </c>
      <c r="AB12" s="924">
        <f t="shared" si="9"/>
        <v>130</v>
      </c>
      <c r="AC12" s="409"/>
      <c r="AD12" s="1643"/>
      <c r="AE12" s="1643"/>
      <c r="AF12" s="1643"/>
      <c r="AG12" s="1643"/>
    </row>
    <row r="13" spans="1:33" s="410" customFormat="1" ht="16.5" customHeight="1" x14ac:dyDescent="0.2">
      <c r="A13" s="2129" t="s">
        <v>101</v>
      </c>
      <c r="B13" s="1419" t="s">
        <v>346</v>
      </c>
      <c r="C13" s="406">
        <f t="shared" ref="C13:AB13" si="12">SUM(C22,C26,C30)</f>
        <v>33</v>
      </c>
      <c r="D13" s="407">
        <f>SUM(D22,D26,D30)</f>
        <v>1398.07</v>
      </c>
      <c r="E13" s="406">
        <f t="shared" si="12"/>
        <v>6473.6720000000005</v>
      </c>
      <c r="F13" s="406">
        <f t="shared" si="12"/>
        <v>31</v>
      </c>
      <c r="G13" s="407">
        <f t="shared" si="12"/>
        <v>331.1</v>
      </c>
      <c r="H13" s="406">
        <f t="shared" si="12"/>
        <v>5698.7070000000003</v>
      </c>
      <c r="I13" s="406">
        <f t="shared" ref="I13" si="13">SUM(I22,I26,I30)</f>
        <v>12</v>
      </c>
      <c r="J13" s="407">
        <f t="shared" si="12"/>
        <v>2</v>
      </c>
      <c r="K13" s="407">
        <f t="shared" si="12"/>
        <v>185.44</v>
      </c>
      <c r="L13" s="406">
        <f t="shared" si="12"/>
        <v>774.96499999999992</v>
      </c>
      <c r="M13" s="406">
        <f t="shared" si="12"/>
        <v>0</v>
      </c>
      <c r="N13" s="406">
        <f t="shared" si="12"/>
        <v>0</v>
      </c>
      <c r="O13" s="407">
        <f t="shared" si="12"/>
        <v>0</v>
      </c>
      <c r="P13" s="1431">
        <f t="shared" ref="P13" si="14">SUM(P22,P26,P30)</f>
        <v>0</v>
      </c>
      <c r="Q13" s="1449">
        <f t="shared" si="12"/>
        <v>9</v>
      </c>
      <c r="R13" s="407">
        <f t="shared" si="12"/>
        <v>222.21299999999999</v>
      </c>
      <c r="S13" s="407">
        <f t="shared" si="12"/>
        <v>15</v>
      </c>
      <c r="T13" s="407">
        <f t="shared" si="12"/>
        <v>867.62300000000005</v>
      </c>
      <c r="U13" s="407">
        <f t="shared" si="12"/>
        <v>7</v>
      </c>
      <c r="V13" s="406">
        <f t="shared" si="12"/>
        <v>1384.6410000000001</v>
      </c>
      <c r="W13" s="406">
        <f t="shared" si="12"/>
        <v>2</v>
      </c>
      <c r="X13" s="406">
        <f t="shared" si="12"/>
        <v>1248.375</v>
      </c>
      <c r="Y13" s="406">
        <f t="shared" si="12"/>
        <v>0</v>
      </c>
      <c r="Z13" s="407">
        <f t="shared" si="12"/>
        <v>0</v>
      </c>
      <c r="AA13" s="406">
        <f t="shared" si="12"/>
        <v>1</v>
      </c>
      <c r="AB13" s="408">
        <f t="shared" si="12"/>
        <v>320</v>
      </c>
      <c r="AC13" s="409"/>
      <c r="AD13" s="1643"/>
      <c r="AE13" s="1643"/>
      <c r="AF13" s="1643"/>
      <c r="AG13" s="1643"/>
    </row>
    <row r="14" spans="1:33" s="410" customFormat="1" ht="16.5" customHeight="1" x14ac:dyDescent="0.2">
      <c r="A14" s="2130"/>
      <c r="B14" s="550" t="s">
        <v>347</v>
      </c>
      <c r="C14" s="551">
        <f t="shared" ref="C14:H14" si="15">SUM(C31,C35,C44)</f>
        <v>63</v>
      </c>
      <c r="D14" s="552">
        <f t="shared" si="15"/>
        <v>3149</v>
      </c>
      <c r="E14" s="551">
        <f t="shared" si="15"/>
        <v>17168</v>
      </c>
      <c r="F14" s="551">
        <f t="shared" si="15"/>
        <v>61</v>
      </c>
      <c r="G14" s="552">
        <f t="shared" si="15"/>
        <v>2763</v>
      </c>
      <c r="H14" s="551">
        <f t="shared" si="15"/>
        <v>14953</v>
      </c>
      <c r="I14" s="551">
        <f>SUM(I31,I35,I44)</f>
        <v>37</v>
      </c>
      <c r="J14" s="552">
        <f t="shared" ref="J14:O14" si="16">SUM(J31,J35,J44)</f>
        <v>1</v>
      </c>
      <c r="K14" s="552">
        <f t="shared" si="16"/>
        <v>100</v>
      </c>
      <c r="L14" s="551">
        <f t="shared" si="16"/>
        <v>550</v>
      </c>
      <c r="M14" s="552">
        <f t="shared" si="16"/>
        <v>1</v>
      </c>
      <c r="N14" s="552">
        <f t="shared" si="16"/>
        <v>286</v>
      </c>
      <c r="O14" s="552">
        <f t="shared" si="16"/>
        <v>1613</v>
      </c>
      <c r="P14" s="1432">
        <f t="shared" ref="P14" si="17">SUM(P31,P35,P44)</f>
        <v>2</v>
      </c>
      <c r="Q14" s="1450">
        <f>SUM(Q31,Q35,Q44)</f>
        <v>20</v>
      </c>
      <c r="R14" s="552">
        <f t="shared" ref="R14:AB14" si="18">SUM(R31,R35,R44)</f>
        <v>385</v>
      </c>
      <c r="S14" s="552">
        <f t="shared" si="18"/>
        <v>23</v>
      </c>
      <c r="T14" s="552">
        <f t="shared" si="18"/>
        <v>666</v>
      </c>
      <c r="U14" s="552">
        <f t="shared" si="18"/>
        <v>16</v>
      </c>
      <c r="V14" s="551">
        <f t="shared" si="18"/>
        <v>1302</v>
      </c>
      <c r="W14" s="551">
        <f t="shared" si="18"/>
        <v>3</v>
      </c>
      <c r="X14" s="551">
        <f t="shared" si="18"/>
        <v>480</v>
      </c>
      <c r="Y14" s="551">
        <f t="shared" si="18"/>
        <v>1</v>
      </c>
      <c r="Z14" s="552">
        <f t="shared" si="18"/>
        <v>286</v>
      </c>
      <c r="AA14" s="551">
        <f t="shared" si="18"/>
        <v>3</v>
      </c>
      <c r="AB14" s="553">
        <f t="shared" si="18"/>
        <v>389</v>
      </c>
      <c r="AC14" s="409"/>
      <c r="AD14" s="1643"/>
      <c r="AE14" s="1643"/>
      <c r="AF14" s="1643"/>
      <c r="AG14" s="1643"/>
    </row>
    <row r="15" spans="1:33" s="410" customFormat="1" ht="16.5" customHeight="1" x14ac:dyDescent="0.2">
      <c r="A15" s="2130"/>
      <c r="B15" s="550" t="s">
        <v>348</v>
      </c>
      <c r="C15" s="551">
        <f t="shared" ref="C15:I15" si="19">SUM(C54)</f>
        <v>44</v>
      </c>
      <c r="D15" s="552">
        <f t="shared" si="19"/>
        <v>1797</v>
      </c>
      <c r="E15" s="551">
        <f t="shared" si="19"/>
        <v>8234</v>
      </c>
      <c r="F15" s="551">
        <f t="shared" si="19"/>
        <v>42</v>
      </c>
      <c r="G15" s="552">
        <f t="shared" si="19"/>
        <v>1431</v>
      </c>
      <c r="H15" s="551">
        <f t="shared" si="19"/>
        <v>6812.6</v>
      </c>
      <c r="I15" s="551">
        <f t="shared" si="19"/>
        <v>4</v>
      </c>
      <c r="J15" s="552">
        <f t="shared" ref="J15:O15" si="20">SUM(J54)</f>
        <v>1</v>
      </c>
      <c r="K15" s="552">
        <f t="shared" si="20"/>
        <v>248</v>
      </c>
      <c r="L15" s="551">
        <f t="shared" si="20"/>
        <v>930</v>
      </c>
      <c r="M15" s="552">
        <f t="shared" si="20"/>
        <v>1</v>
      </c>
      <c r="N15" s="552">
        <f t="shared" si="20"/>
        <v>118</v>
      </c>
      <c r="O15" s="552">
        <f t="shared" si="20"/>
        <v>492</v>
      </c>
      <c r="P15" s="1432">
        <f t="shared" ref="P15" si="21">SUM(P54)</f>
        <v>1</v>
      </c>
      <c r="Q15" s="1450">
        <f>SUM(Q54)</f>
        <v>16</v>
      </c>
      <c r="R15" s="552">
        <f t="shared" ref="R15:Y15" si="22">SUM(R54)</f>
        <v>279</v>
      </c>
      <c r="S15" s="552">
        <f t="shared" si="22"/>
        <v>20</v>
      </c>
      <c r="T15" s="552">
        <f t="shared" si="22"/>
        <v>505</v>
      </c>
      <c r="U15" s="552">
        <f>SUM(U54)</f>
        <v>0</v>
      </c>
      <c r="V15" s="551">
        <f>SUM(V54)</f>
        <v>0</v>
      </c>
      <c r="W15" s="551">
        <f t="shared" si="22"/>
        <v>7</v>
      </c>
      <c r="X15" s="551">
        <f t="shared" si="22"/>
        <v>895</v>
      </c>
      <c r="Y15" s="551">
        <f t="shared" si="22"/>
        <v>1</v>
      </c>
      <c r="Z15" s="552">
        <f>SUM(Z54)</f>
        <v>118</v>
      </c>
      <c r="AA15" s="551">
        <f>SUM(AA54)</f>
        <v>0</v>
      </c>
      <c r="AB15" s="553">
        <f>SUM(AB54)</f>
        <v>0</v>
      </c>
      <c r="AC15" s="409"/>
      <c r="AD15" s="1643"/>
      <c r="AE15" s="1643"/>
      <c r="AF15" s="1643"/>
      <c r="AG15" s="1643"/>
    </row>
    <row r="16" spans="1:33" s="410" customFormat="1" ht="16.5" customHeight="1" x14ac:dyDescent="0.2">
      <c r="A16" s="2130"/>
      <c r="B16" s="550" t="s">
        <v>345</v>
      </c>
      <c r="C16" s="551">
        <f t="shared" ref="C16:AB16" si="23">SUM(C58,C62,C70)</f>
        <v>41</v>
      </c>
      <c r="D16" s="552">
        <f t="shared" si="23"/>
        <v>4661.0444315207906</v>
      </c>
      <c r="E16" s="551">
        <f t="shared" si="23"/>
        <v>23821.759794098551</v>
      </c>
      <c r="F16" s="551">
        <f t="shared" si="23"/>
        <v>32</v>
      </c>
      <c r="G16" s="552">
        <f t="shared" si="23"/>
        <v>1293.2760395463797</v>
      </c>
      <c r="H16" s="551">
        <f t="shared" si="23"/>
        <v>6557.8537373926847</v>
      </c>
      <c r="I16" s="551">
        <f t="shared" ref="I16" si="24">SUM(I58,I62,I70)</f>
        <v>8</v>
      </c>
      <c r="J16" s="552">
        <f t="shared" si="23"/>
        <v>0</v>
      </c>
      <c r="K16" s="552">
        <f t="shared" si="23"/>
        <v>0</v>
      </c>
      <c r="L16" s="551">
        <f t="shared" si="23"/>
        <v>0</v>
      </c>
      <c r="M16" s="552">
        <f t="shared" si="23"/>
        <v>9</v>
      </c>
      <c r="N16" s="552">
        <f t="shared" si="23"/>
        <v>3366.2535620820008</v>
      </c>
      <c r="O16" s="552">
        <f t="shared" si="23"/>
        <v>17266.997845104968</v>
      </c>
      <c r="P16" s="1432">
        <f t="shared" ref="P16" si="25">SUM(P58,P62,P70)</f>
        <v>12</v>
      </c>
      <c r="Q16" s="1450">
        <f t="shared" si="23"/>
        <v>8</v>
      </c>
      <c r="R16" s="552">
        <f t="shared" si="23"/>
        <v>93.7</v>
      </c>
      <c r="S16" s="552">
        <f t="shared" si="23"/>
        <v>12</v>
      </c>
      <c r="T16" s="552">
        <f t="shared" si="23"/>
        <v>568</v>
      </c>
      <c r="U16" s="552">
        <f t="shared" si="23"/>
        <v>9</v>
      </c>
      <c r="V16" s="551">
        <f t="shared" si="23"/>
        <v>531.19264321023547</v>
      </c>
      <c r="W16" s="551">
        <f t="shared" si="23"/>
        <v>0</v>
      </c>
      <c r="X16" s="551">
        <f t="shared" si="23"/>
        <v>0</v>
      </c>
      <c r="Y16" s="551">
        <f t="shared" si="23"/>
        <v>9</v>
      </c>
      <c r="Z16" s="552">
        <f t="shared" si="23"/>
        <v>3366.2535620820008</v>
      </c>
      <c r="AA16" s="551">
        <f t="shared" si="23"/>
        <v>6</v>
      </c>
      <c r="AB16" s="553">
        <f t="shared" si="23"/>
        <v>4760.4884338705724</v>
      </c>
      <c r="AC16" s="409"/>
      <c r="AD16" s="1643"/>
      <c r="AE16" s="1643"/>
      <c r="AF16" s="1643"/>
      <c r="AG16" s="1643"/>
    </row>
    <row r="17" spans="1:33" s="410" customFormat="1" ht="16.5" customHeight="1" x14ac:dyDescent="0.2">
      <c r="A17" s="2130"/>
      <c r="B17" s="550" t="s">
        <v>99</v>
      </c>
      <c r="C17" s="551">
        <f>SUM(C74)</f>
        <v>16</v>
      </c>
      <c r="D17" s="552">
        <f>SUM(D74)</f>
        <v>345</v>
      </c>
      <c r="E17" s="551">
        <f>SUM(E74)</f>
        <v>1664</v>
      </c>
      <c r="F17" s="551">
        <f>SUM(F74)</f>
        <v>16</v>
      </c>
      <c r="G17" s="552">
        <f>SUM(G74)</f>
        <v>345</v>
      </c>
      <c r="H17" s="551">
        <f t="shared" ref="H17:O17" si="26">SUM(H74)</f>
        <v>1664</v>
      </c>
      <c r="I17" s="551">
        <f t="shared" ref="I17" si="27">SUM(I74)</f>
        <v>6</v>
      </c>
      <c r="J17" s="551">
        <f t="shared" si="26"/>
        <v>0</v>
      </c>
      <c r="K17" s="551">
        <f t="shared" si="26"/>
        <v>0</v>
      </c>
      <c r="L17" s="551">
        <f t="shared" si="26"/>
        <v>0</v>
      </c>
      <c r="M17" s="551">
        <f t="shared" si="26"/>
        <v>0</v>
      </c>
      <c r="N17" s="551">
        <f t="shared" si="26"/>
        <v>0</v>
      </c>
      <c r="O17" s="552">
        <f t="shared" si="26"/>
        <v>0</v>
      </c>
      <c r="P17" s="1432">
        <f t="shared" ref="P17" si="28">SUM(P74)</f>
        <v>0</v>
      </c>
      <c r="Q17" s="1450">
        <f>SUM(Q74)</f>
        <v>7</v>
      </c>
      <c r="R17" s="552">
        <f>SUM(R74)</f>
        <v>63</v>
      </c>
      <c r="S17" s="552">
        <f>SUM(S74)</f>
        <v>7</v>
      </c>
      <c r="T17" s="552">
        <f>SUM(T74)</f>
        <v>174</v>
      </c>
      <c r="U17" s="551">
        <f t="shared" ref="U17:AB17" si="29">SUM(U74)</f>
        <v>2</v>
      </c>
      <c r="V17" s="551">
        <f t="shared" si="29"/>
        <v>108</v>
      </c>
      <c r="W17" s="551">
        <f t="shared" si="29"/>
        <v>0</v>
      </c>
      <c r="X17" s="551">
        <f t="shared" si="29"/>
        <v>0</v>
      </c>
      <c r="Y17" s="551">
        <f t="shared" si="29"/>
        <v>0</v>
      </c>
      <c r="Z17" s="552">
        <f t="shared" si="29"/>
        <v>0</v>
      </c>
      <c r="AA17" s="551">
        <f t="shared" si="29"/>
        <v>8</v>
      </c>
      <c r="AB17" s="553">
        <f t="shared" si="29"/>
        <v>641</v>
      </c>
      <c r="AC17" s="409"/>
      <c r="AD17" s="1643"/>
      <c r="AE17" s="1643"/>
      <c r="AF17" s="1643"/>
      <c r="AG17" s="1643"/>
    </row>
    <row r="18" spans="1:33" s="410" customFormat="1" ht="16.5" customHeight="1" x14ac:dyDescent="0.2">
      <c r="A18" s="2130"/>
      <c r="B18" s="550" t="s">
        <v>349</v>
      </c>
      <c r="C18" s="551">
        <f>SUM(C79,C88)</f>
        <v>5</v>
      </c>
      <c r="D18" s="552">
        <f>SUM(D79,D88)</f>
        <v>3182</v>
      </c>
      <c r="E18" s="551">
        <f>SUM(E79,E88)</f>
        <v>14622.81</v>
      </c>
      <c r="F18" s="551">
        <f t="shared" ref="F18:L18" si="30">SUM(F79,F88)</f>
        <v>7</v>
      </c>
      <c r="G18" s="552">
        <f t="shared" si="30"/>
        <v>443</v>
      </c>
      <c r="H18" s="551">
        <f t="shared" si="30"/>
        <v>2287.81</v>
      </c>
      <c r="I18" s="551">
        <f t="shared" ref="I18" si="31">SUM(I79,I88)</f>
        <v>5</v>
      </c>
      <c r="J18" s="552">
        <f t="shared" si="30"/>
        <v>0</v>
      </c>
      <c r="K18" s="552">
        <f t="shared" si="30"/>
        <v>0</v>
      </c>
      <c r="L18" s="551">
        <f t="shared" si="30"/>
        <v>0</v>
      </c>
      <c r="M18" s="552">
        <f>SUM(M79,M88)</f>
        <v>4</v>
      </c>
      <c r="N18" s="552">
        <f>SUM(N79,N88)</f>
        <v>2739</v>
      </c>
      <c r="O18" s="552">
        <f>SUM(O79,O88)</f>
        <v>12335</v>
      </c>
      <c r="P18" s="1432">
        <f>SUM(P79,P88)</f>
        <v>4</v>
      </c>
      <c r="Q18" s="1450">
        <f t="shared" ref="Q18:X18" si="32">SUM(Q79,Q88)</f>
        <v>5</v>
      </c>
      <c r="R18" s="552">
        <f t="shared" si="32"/>
        <v>38</v>
      </c>
      <c r="S18" s="552">
        <f t="shared" si="32"/>
        <v>1</v>
      </c>
      <c r="T18" s="552">
        <f t="shared" si="32"/>
        <v>25</v>
      </c>
      <c r="U18" s="552">
        <f t="shared" si="32"/>
        <v>0</v>
      </c>
      <c r="V18" s="551">
        <f t="shared" si="32"/>
        <v>0</v>
      </c>
      <c r="W18" s="551">
        <f t="shared" si="32"/>
        <v>0</v>
      </c>
      <c r="X18" s="551">
        <f t="shared" si="32"/>
        <v>0</v>
      </c>
      <c r="Y18" s="551">
        <f>SUM(Y79,Y88)</f>
        <v>5</v>
      </c>
      <c r="Z18" s="552">
        <f>SUM(Z79,Z88)</f>
        <v>10748</v>
      </c>
      <c r="AA18" s="551">
        <f>SUM(AA79,AA88)</f>
        <v>1</v>
      </c>
      <c r="AB18" s="553">
        <f>SUM(AB79,AB88)</f>
        <v>130</v>
      </c>
      <c r="AC18" s="409"/>
      <c r="AD18" s="1643"/>
      <c r="AE18" s="1643"/>
      <c r="AF18" s="1643"/>
      <c r="AG18" s="1643"/>
    </row>
    <row r="19" spans="1:33" s="410" customFormat="1" ht="16.5" customHeight="1" thickBot="1" x14ac:dyDescent="0.25">
      <c r="A19" s="2131"/>
      <c r="B19" s="925" t="s">
        <v>103</v>
      </c>
      <c r="C19" s="922">
        <f t="shared" ref="C19:L19" si="33">SUM(C89)</f>
        <v>27</v>
      </c>
      <c r="D19" s="923">
        <f t="shared" si="33"/>
        <v>995</v>
      </c>
      <c r="E19" s="922">
        <f t="shared" si="33"/>
        <v>5119</v>
      </c>
      <c r="F19" s="922">
        <f t="shared" si="33"/>
        <v>26</v>
      </c>
      <c r="G19" s="923">
        <f t="shared" si="33"/>
        <v>542</v>
      </c>
      <c r="H19" s="922">
        <f t="shared" si="33"/>
        <v>2835</v>
      </c>
      <c r="I19" s="922">
        <f t="shared" ref="I19" si="34">SUM(I89)</f>
        <v>5</v>
      </c>
      <c r="J19" s="922">
        <f t="shared" si="33"/>
        <v>0</v>
      </c>
      <c r="K19" s="922">
        <f t="shared" si="33"/>
        <v>0</v>
      </c>
      <c r="L19" s="922">
        <f t="shared" si="33"/>
        <v>0</v>
      </c>
      <c r="M19" s="923">
        <f>SUM(M89)</f>
        <v>1</v>
      </c>
      <c r="N19" s="923">
        <f>SUM(N89)</f>
        <v>453</v>
      </c>
      <c r="O19" s="923">
        <f>SUM(O89)</f>
        <v>2284.1</v>
      </c>
      <c r="P19" s="1433">
        <f>SUM(P89)</f>
        <v>3</v>
      </c>
      <c r="Q19" s="1451">
        <f>SUM(Q89)</f>
        <v>14</v>
      </c>
      <c r="R19" s="923">
        <f t="shared" ref="R19:AB19" si="35">SUM(R89)</f>
        <v>165</v>
      </c>
      <c r="S19" s="923">
        <f t="shared" si="35"/>
        <v>12</v>
      </c>
      <c r="T19" s="923">
        <f t="shared" si="35"/>
        <v>377</v>
      </c>
      <c r="U19" s="923">
        <f t="shared" si="35"/>
        <v>0</v>
      </c>
      <c r="V19" s="923">
        <f t="shared" si="35"/>
        <v>0</v>
      </c>
      <c r="W19" s="922">
        <f t="shared" si="35"/>
        <v>0</v>
      </c>
      <c r="X19" s="922">
        <f t="shared" si="35"/>
        <v>0</v>
      </c>
      <c r="Y19" s="922">
        <f t="shared" si="35"/>
        <v>1</v>
      </c>
      <c r="Z19" s="923">
        <f t="shared" si="35"/>
        <v>453</v>
      </c>
      <c r="AA19" s="922">
        <f t="shared" si="35"/>
        <v>0</v>
      </c>
      <c r="AB19" s="924">
        <f t="shared" si="35"/>
        <v>0</v>
      </c>
      <c r="AC19" s="409"/>
      <c r="AD19" s="1643"/>
      <c r="AE19" s="1643"/>
      <c r="AF19" s="1643"/>
      <c r="AG19" s="1643"/>
    </row>
    <row r="20" spans="1:33" ht="16.5" customHeight="1" x14ac:dyDescent="0.2">
      <c r="A20" s="2132" t="s">
        <v>312</v>
      </c>
      <c r="B20" s="926" t="s">
        <v>324</v>
      </c>
      <c r="C20" s="1231">
        <v>6</v>
      </c>
      <c r="D20" s="1231">
        <v>218</v>
      </c>
      <c r="E20" s="1231">
        <v>1087</v>
      </c>
      <c r="F20" s="1231">
        <v>6</v>
      </c>
      <c r="G20" s="1231">
        <v>218</v>
      </c>
      <c r="H20" s="1231">
        <v>1087</v>
      </c>
      <c r="I20" s="1231">
        <v>4</v>
      </c>
      <c r="J20" s="1231"/>
      <c r="K20" s="1231"/>
      <c r="L20" s="1231"/>
      <c r="M20" s="1231"/>
      <c r="N20" s="1231"/>
      <c r="O20" s="1231"/>
      <c r="P20" s="1434"/>
      <c r="Q20" s="1452">
        <v>1</v>
      </c>
      <c r="R20" s="1231">
        <v>15</v>
      </c>
      <c r="S20" s="1231">
        <v>4</v>
      </c>
      <c r="T20" s="1231">
        <v>143</v>
      </c>
      <c r="U20" s="1231">
        <v>1</v>
      </c>
      <c r="V20" s="1231">
        <v>60</v>
      </c>
      <c r="W20" s="1231"/>
      <c r="X20" s="1231"/>
      <c r="Y20" s="1231"/>
      <c r="Z20" s="1231"/>
      <c r="AA20" s="1232"/>
      <c r="AB20" s="1233"/>
      <c r="AC20" s="385"/>
      <c r="AD20" s="1643"/>
      <c r="AE20" s="1643"/>
      <c r="AF20" s="1643"/>
      <c r="AG20" s="1643"/>
    </row>
    <row r="21" spans="1:33" ht="16.5" customHeight="1" thickBot="1" x14ac:dyDescent="0.25">
      <c r="A21" s="2125"/>
      <c r="B21" s="292" t="s">
        <v>325</v>
      </c>
      <c r="C21" s="1234">
        <v>1</v>
      </c>
      <c r="D21" s="1235">
        <v>46</v>
      </c>
      <c r="E21" s="1235">
        <v>220</v>
      </c>
      <c r="F21" s="1234">
        <v>1</v>
      </c>
      <c r="G21" s="1235">
        <v>46</v>
      </c>
      <c r="H21" s="1235">
        <v>220</v>
      </c>
      <c r="I21" s="1235"/>
      <c r="J21" s="1236"/>
      <c r="K21" s="1236"/>
      <c r="L21" s="1236"/>
      <c r="M21" s="1236"/>
      <c r="N21" s="1236"/>
      <c r="O21" s="1236"/>
      <c r="P21" s="1435"/>
      <c r="Q21" s="1453"/>
      <c r="R21" s="1236"/>
      <c r="S21" s="1236">
        <v>1</v>
      </c>
      <c r="T21" s="1236">
        <v>46</v>
      </c>
      <c r="U21" s="1236"/>
      <c r="V21" s="1236"/>
      <c r="W21" s="1236"/>
      <c r="X21" s="1236"/>
      <c r="Y21" s="1236"/>
      <c r="Z21" s="1236"/>
      <c r="AA21" s="1237"/>
      <c r="AB21" s="1238"/>
      <c r="AC21" s="385"/>
      <c r="AD21" s="1643"/>
      <c r="AE21" s="1643"/>
      <c r="AF21" s="1643"/>
      <c r="AG21" s="1643"/>
    </row>
    <row r="22" spans="1:33" ht="16.5" customHeight="1" thickTop="1" thickBot="1" x14ac:dyDescent="0.25">
      <c r="A22" s="2133"/>
      <c r="B22" s="904" t="s">
        <v>506</v>
      </c>
      <c r="C22" s="927">
        <f>SUM(C20:C21)</f>
        <v>7</v>
      </c>
      <c r="D22" s="927">
        <f t="shared" ref="D22:AB22" si="36">SUM(D20:D21)</f>
        <v>264</v>
      </c>
      <c r="E22" s="927">
        <f t="shared" si="36"/>
        <v>1307</v>
      </c>
      <c r="F22" s="927">
        <f t="shared" si="36"/>
        <v>7</v>
      </c>
      <c r="G22" s="927">
        <f t="shared" si="36"/>
        <v>264</v>
      </c>
      <c r="H22" s="927">
        <f t="shared" si="36"/>
        <v>1307</v>
      </c>
      <c r="I22" s="927">
        <f t="shared" si="36"/>
        <v>4</v>
      </c>
      <c r="J22" s="927">
        <f t="shared" si="36"/>
        <v>0</v>
      </c>
      <c r="K22" s="927">
        <f t="shared" si="36"/>
        <v>0</v>
      </c>
      <c r="L22" s="927">
        <f t="shared" si="36"/>
        <v>0</v>
      </c>
      <c r="M22" s="927">
        <f t="shared" si="36"/>
        <v>0</v>
      </c>
      <c r="N22" s="927">
        <f t="shared" si="36"/>
        <v>0</v>
      </c>
      <c r="O22" s="927">
        <f t="shared" si="36"/>
        <v>0</v>
      </c>
      <c r="P22" s="1436">
        <f t="shared" si="36"/>
        <v>0</v>
      </c>
      <c r="Q22" s="1454">
        <f t="shared" si="36"/>
        <v>1</v>
      </c>
      <c r="R22" s="927">
        <f t="shared" si="36"/>
        <v>15</v>
      </c>
      <c r="S22" s="927">
        <f t="shared" si="36"/>
        <v>5</v>
      </c>
      <c r="T22" s="927">
        <f t="shared" si="36"/>
        <v>189</v>
      </c>
      <c r="U22" s="927">
        <f t="shared" si="36"/>
        <v>1</v>
      </c>
      <c r="V22" s="927">
        <f t="shared" si="36"/>
        <v>60</v>
      </c>
      <c r="W22" s="927">
        <f t="shared" si="36"/>
        <v>0</v>
      </c>
      <c r="X22" s="927">
        <f t="shared" si="36"/>
        <v>0</v>
      </c>
      <c r="Y22" s="927">
        <f t="shared" si="36"/>
        <v>0</v>
      </c>
      <c r="Z22" s="927">
        <f t="shared" si="36"/>
        <v>0</v>
      </c>
      <c r="AA22" s="927">
        <f t="shared" si="36"/>
        <v>0</v>
      </c>
      <c r="AB22" s="929">
        <f t="shared" si="36"/>
        <v>0</v>
      </c>
      <c r="AC22" s="385"/>
      <c r="AD22" s="1643"/>
      <c r="AE22" s="1643"/>
      <c r="AF22" s="1643"/>
      <c r="AG22" s="1643"/>
    </row>
    <row r="23" spans="1:33" ht="16.5" customHeight="1" x14ac:dyDescent="0.2">
      <c r="A23" s="2132" t="s">
        <v>390</v>
      </c>
      <c r="B23" s="292" t="s">
        <v>267</v>
      </c>
      <c r="C23" s="289">
        <v>5</v>
      </c>
      <c r="D23" s="289">
        <v>418.65</v>
      </c>
      <c r="E23" s="289">
        <v>1934.133</v>
      </c>
      <c r="F23" s="541">
        <v>4</v>
      </c>
      <c r="G23" s="541">
        <v>321.10000000000002</v>
      </c>
      <c r="H23" s="289">
        <v>1479.1679999999999</v>
      </c>
      <c r="I23" s="289">
        <v>4</v>
      </c>
      <c r="J23" s="289">
        <v>1</v>
      </c>
      <c r="K23" s="289">
        <v>98</v>
      </c>
      <c r="L23" s="289">
        <v>454.96499999999997</v>
      </c>
      <c r="M23" s="289">
        <v>0</v>
      </c>
      <c r="N23" s="289">
        <v>0</v>
      </c>
      <c r="O23" s="289">
        <v>0</v>
      </c>
      <c r="P23" s="1437">
        <v>0</v>
      </c>
      <c r="Q23" s="1455">
        <v>0</v>
      </c>
      <c r="R23" s="289">
        <v>0</v>
      </c>
      <c r="S23" s="289">
        <v>2</v>
      </c>
      <c r="T23" s="289">
        <v>230.79300000000001</v>
      </c>
      <c r="U23" s="289">
        <v>1</v>
      </c>
      <c r="V23" s="289">
        <v>454.96499999999997</v>
      </c>
      <c r="W23" s="289">
        <v>2</v>
      </c>
      <c r="X23" s="289">
        <v>1248.375</v>
      </c>
      <c r="Y23" s="289">
        <v>0</v>
      </c>
      <c r="Z23" s="289">
        <v>0</v>
      </c>
      <c r="AA23" s="294">
        <v>0</v>
      </c>
      <c r="AB23" s="386">
        <v>0</v>
      </c>
      <c r="AC23" s="385"/>
      <c r="AD23" s="1643"/>
      <c r="AE23" s="1643"/>
      <c r="AF23" s="1643"/>
      <c r="AG23" s="1643"/>
    </row>
    <row r="24" spans="1:33" ht="16.5" customHeight="1" x14ac:dyDescent="0.2">
      <c r="A24" s="2125"/>
      <c r="B24" s="292" t="s">
        <v>569</v>
      </c>
      <c r="C24" s="290">
        <v>2</v>
      </c>
      <c r="D24" s="543">
        <v>89.73</v>
      </c>
      <c r="E24" s="290">
        <v>431.99299999999999</v>
      </c>
      <c r="F24" s="543">
        <v>2</v>
      </c>
      <c r="G24" s="543">
        <v>89.73</v>
      </c>
      <c r="H24" s="290">
        <v>431.99299999999999</v>
      </c>
      <c r="I24" s="290">
        <v>1</v>
      </c>
      <c r="J24" s="290">
        <v>0</v>
      </c>
      <c r="K24" s="290">
        <v>0</v>
      </c>
      <c r="L24" s="290">
        <v>0</v>
      </c>
      <c r="M24" s="290">
        <v>0</v>
      </c>
      <c r="N24" s="290">
        <v>0</v>
      </c>
      <c r="O24" s="290">
        <v>0</v>
      </c>
      <c r="P24" s="1438">
        <v>0</v>
      </c>
      <c r="Q24" s="1456">
        <v>1</v>
      </c>
      <c r="R24" s="290">
        <v>51.442999999999998</v>
      </c>
      <c r="S24" s="290">
        <v>0</v>
      </c>
      <c r="T24" s="290">
        <v>0</v>
      </c>
      <c r="U24" s="290">
        <v>1</v>
      </c>
      <c r="V24" s="290">
        <v>380.55</v>
      </c>
      <c r="W24" s="290">
        <v>0</v>
      </c>
      <c r="X24" s="290">
        <v>0</v>
      </c>
      <c r="Y24" s="290">
        <v>0</v>
      </c>
      <c r="Z24" s="290">
        <v>0</v>
      </c>
      <c r="AA24" s="290">
        <v>0</v>
      </c>
      <c r="AB24" s="387">
        <v>0</v>
      </c>
      <c r="AC24" s="385"/>
      <c r="AD24" s="1643"/>
      <c r="AE24" s="1643"/>
      <c r="AF24" s="1643"/>
      <c r="AG24" s="1643"/>
    </row>
    <row r="25" spans="1:33" ht="16.5" customHeight="1" thickBot="1" x14ac:dyDescent="0.25">
      <c r="A25" s="2125"/>
      <c r="B25" s="292" t="s">
        <v>326</v>
      </c>
      <c r="C25" s="542">
        <v>4</v>
      </c>
      <c r="D25" s="543">
        <v>125.18</v>
      </c>
      <c r="E25" s="290">
        <v>591.54600000000005</v>
      </c>
      <c r="F25" s="543">
        <v>4</v>
      </c>
      <c r="G25" s="543">
        <v>125.18</v>
      </c>
      <c r="H25" s="290">
        <v>591.54600000000005</v>
      </c>
      <c r="I25" s="290">
        <v>3</v>
      </c>
      <c r="J25" s="290">
        <v>0</v>
      </c>
      <c r="K25" s="290">
        <v>0</v>
      </c>
      <c r="L25" s="290">
        <v>0</v>
      </c>
      <c r="M25" s="290">
        <v>0</v>
      </c>
      <c r="N25" s="290">
        <v>0</v>
      </c>
      <c r="O25" s="290">
        <v>0</v>
      </c>
      <c r="P25" s="1438">
        <v>0</v>
      </c>
      <c r="Q25" s="1456">
        <v>1</v>
      </c>
      <c r="R25" s="290">
        <v>67.77</v>
      </c>
      <c r="S25" s="290">
        <v>2</v>
      </c>
      <c r="T25" s="290">
        <v>254</v>
      </c>
      <c r="U25" s="290">
        <v>1</v>
      </c>
      <c r="V25" s="290">
        <v>270.44600000000003</v>
      </c>
      <c r="W25" s="290">
        <v>0</v>
      </c>
      <c r="X25" s="290">
        <v>0</v>
      </c>
      <c r="Y25" s="290">
        <v>0</v>
      </c>
      <c r="Z25" s="290">
        <v>0</v>
      </c>
      <c r="AA25" s="544">
        <v>0</v>
      </c>
      <c r="AB25" s="545">
        <v>0</v>
      </c>
      <c r="AC25" s="385"/>
      <c r="AD25" s="1643"/>
      <c r="AE25" s="1643"/>
      <c r="AF25" s="1643"/>
      <c r="AG25" s="1643"/>
    </row>
    <row r="26" spans="1:33" ht="16.5" customHeight="1" thickTop="1" thickBot="1" x14ac:dyDescent="0.25">
      <c r="A26" s="2133"/>
      <c r="B26" s="904" t="s">
        <v>570</v>
      </c>
      <c r="C26" s="927">
        <f t="shared" ref="C26:AB26" si="37">SUM(C23:C25)</f>
        <v>11</v>
      </c>
      <c r="D26" s="927">
        <f t="shared" si="37"/>
        <v>633.55999999999995</v>
      </c>
      <c r="E26" s="927">
        <f t="shared" si="37"/>
        <v>2957.6720000000005</v>
      </c>
      <c r="F26" s="927">
        <f t="shared" si="37"/>
        <v>10</v>
      </c>
      <c r="G26" s="927">
        <v>5</v>
      </c>
      <c r="H26" s="927">
        <f t="shared" si="37"/>
        <v>2502.7069999999999</v>
      </c>
      <c r="I26" s="927">
        <f>SUM(I23:I25)</f>
        <v>8</v>
      </c>
      <c r="J26" s="927">
        <f t="shared" si="37"/>
        <v>1</v>
      </c>
      <c r="K26" s="927">
        <f t="shared" si="37"/>
        <v>98</v>
      </c>
      <c r="L26" s="927">
        <f t="shared" si="37"/>
        <v>454.96499999999997</v>
      </c>
      <c r="M26" s="927">
        <f t="shared" si="37"/>
        <v>0</v>
      </c>
      <c r="N26" s="927">
        <f t="shared" si="37"/>
        <v>0</v>
      </c>
      <c r="O26" s="927">
        <f t="shared" si="37"/>
        <v>0</v>
      </c>
      <c r="P26" s="1436">
        <f t="shared" si="37"/>
        <v>0</v>
      </c>
      <c r="Q26" s="1454">
        <f t="shared" si="37"/>
        <v>2</v>
      </c>
      <c r="R26" s="927">
        <f t="shared" si="37"/>
        <v>119.21299999999999</v>
      </c>
      <c r="S26" s="927">
        <f t="shared" si="37"/>
        <v>4</v>
      </c>
      <c r="T26" s="927">
        <f t="shared" si="37"/>
        <v>484.79300000000001</v>
      </c>
      <c r="U26" s="1619">
        <f t="shared" si="37"/>
        <v>3</v>
      </c>
      <c r="V26" s="927">
        <f t="shared" si="37"/>
        <v>1105.961</v>
      </c>
      <c r="W26" s="927">
        <f t="shared" si="37"/>
        <v>2</v>
      </c>
      <c r="X26" s="927">
        <f t="shared" si="37"/>
        <v>1248.375</v>
      </c>
      <c r="Y26" s="927">
        <f t="shared" si="37"/>
        <v>0</v>
      </c>
      <c r="Z26" s="927">
        <f t="shared" si="37"/>
        <v>0</v>
      </c>
      <c r="AA26" s="927">
        <f t="shared" si="37"/>
        <v>0</v>
      </c>
      <c r="AB26" s="929">
        <f t="shared" si="37"/>
        <v>0</v>
      </c>
      <c r="AC26" s="385"/>
      <c r="AD26" s="1643"/>
      <c r="AE26" s="1643"/>
      <c r="AF26" s="1643"/>
      <c r="AG26" s="1643"/>
    </row>
    <row r="27" spans="1:33" ht="16.5" customHeight="1" x14ac:dyDescent="0.2">
      <c r="A27" s="2132" t="s">
        <v>391</v>
      </c>
      <c r="B27" s="291" t="s">
        <v>399</v>
      </c>
      <c r="C27" s="930">
        <v>5</v>
      </c>
      <c r="D27" s="930">
        <v>263.49</v>
      </c>
      <c r="E27" s="930">
        <v>1082</v>
      </c>
      <c r="F27" s="541">
        <v>4</v>
      </c>
      <c r="G27" s="378">
        <v>4</v>
      </c>
      <c r="H27" s="289">
        <v>762</v>
      </c>
      <c r="I27" s="289">
        <v>0</v>
      </c>
      <c r="J27" s="289">
        <v>1</v>
      </c>
      <c r="K27" s="289">
        <v>87.44</v>
      </c>
      <c r="L27" s="289">
        <v>320</v>
      </c>
      <c r="M27" s="289"/>
      <c r="N27" s="289"/>
      <c r="O27" s="289"/>
      <c r="P27" s="1437"/>
      <c r="Q27" s="1455">
        <v>2</v>
      </c>
      <c r="R27" s="289">
        <v>25.78</v>
      </c>
      <c r="S27" s="289">
        <v>1</v>
      </c>
      <c r="T27" s="289">
        <v>66.03</v>
      </c>
      <c r="U27" s="289">
        <v>2</v>
      </c>
      <c r="V27" s="289">
        <v>171.68</v>
      </c>
      <c r="W27" s="289"/>
      <c r="X27" s="289"/>
      <c r="Y27" s="289"/>
      <c r="Z27" s="289"/>
      <c r="AA27" s="294">
        <v>1</v>
      </c>
      <c r="AB27" s="386">
        <v>320</v>
      </c>
      <c r="AC27" s="385"/>
      <c r="AD27" s="1643"/>
      <c r="AE27" s="1643"/>
      <c r="AF27" s="1643"/>
      <c r="AG27" s="1643"/>
    </row>
    <row r="28" spans="1:33" ht="16.5" customHeight="1" x14ac:dyDescent="0.2">
      <c r="A28" s="2125"/>
      <c r="B28" s="292" t="s">
        <v>280</v>
      </c>
      <c r="C28" s="931">
        <v>7</v>
      </c>
      <c r="D28" s="931">
        <v>183.92</v>
      </c>
      <c r="E28" s="931">
        <v>903</v>
      </c>
      <c r="F28" s="543">
        <v>7</v>
      </c>
      <c r="G28" s="931">
        <v>5</v>
      </c>
      <c r="H28" s="931">
        <v>903</v>
      </c>
      <c r="I28" s="290">
        <v>0</v>
      </c>
      <c r="J28" s="290">
        <v>0</v>
      </c>
      <c r="K28" s="290"/>
      <c r="L28" s="290"/>
      <c r="M28" s="290"/>
      <c r="N28" s="290"/>
      <c r="O28" s="290"/>
      <c r="P28" s="1438"/>
      <c r="Q28" s="1456">
        <v>2</v>
      </c>
      <c r="R28" s="290">
        <v>34.42</v>
      </c>
      <c r="S28" s="290">
        <v>4</v>
      </c>
      <c r="T28" s="290">
        <v>102.5</v>
      </c>
      <c r="U28" s="290">
        <v>1</v>
      </c>
      <c r="V28" s="290">
        <v>47</v>
      </c>
      <c r="W28" s="290"/>
      <c r="X28" s="290"/>
      <c r="Y28" s="290"/>
      <c r="Z28" s="290"/>
      <c r="AA28" s="290"/>
      <c r="AB28" s="387"/>
      <c r="AC28" s="385"/>
      <c r="AD28" s="1643"/>
      <c r="AE28" s="1643"/>
      <c r="AF28" s="1643"/>
      <c r="AG28" s="1643"/>
    </row>
    <row r="29" spans="1:33" ht="16.5" customHeight="1" thickBot="1" x14ac:dyDescent="0.25">
      <c r="A29" s="2125"/>
      <c r="B29" s="293" t="s">
        <v>575</v>
      </c>
      <c r="C29" s="542">
        <v>3</v>
      </c>
      <c r="D29" s="543">
        <v>53.1</v>
      </c>
      <c r="E29" s="543">
        <v>224</v>
      </c>
      <c r="F29" s="543">
        <v>3</v>
      </c>
      <c r="G29" s="543">
        <v>53.1</v>
      </c>
      <c r="H29" s="543">
        <v>224</v>
      </c>
      <c r="I29" s="543">
        <v>0</v>
      </c>
      <c r="J29" s="290">
        <v>0</v>
      </c>
      <c r="K29" s="290"/>
      <c r="L29" s="290"/>
      <c r="M29" s="290"/>
      <c r="N29" s="290"/>
      <c r="O29" s="290"/>
      <c r="P29" s="1438"/>
      <c r="Q29" s="1457">
        <v>2</v>
      </c>
      <c r="R29" s="382">
        <v>27.8</v>
      </c>
      <c r="S29" s="382">
        <v>1</v>
      </c>
      <c r="T29" s="382">
        <v>25.3</v>
      </c>
      <c r="U29" s="382"/>
      <c r="V29" s="382"/>
      <c r="W29" s="382"/>
      <c r="X29" s="382"/>
      <c r="Y29" s="382"/>
      <c r="Z29" s="382"/>
      <c r="AA29" s="383"/>
      <c r="AB29" s="389"/>
      <c r="AC29" s="385"/>
      <c r="AD29" s="1643"/>
      <c r="AE29" s="1643"/>
      <c r="AF29" s="1643"/>
      <c r="AG29" s="1643"/>
    </row>
    <row r="30" spans="1:33" ht="16.5" customHeight="1" thickTop="1" thickBot="1" x14ac:dyDescent="0.25">
      <c r="A30" s="2133"/>
      <c r="B30" s="904" t="s">
        <v>507</v>
      </c>
      <c r="C30" s="927">
        <f t="shared" ref="C30:AB30" si="38">SUM(C27:C28,C29)</f>
        <v>15</v>
      </c>
      <c r="D30" s="928">
        <f t="shared" si="38"/>
        <v>500.51</v>
      </c>
      <c r="E30" s="928">
        <f t="shared" si="38"/>
        <v>2209</v>
      </c>
      <c r="F30" s="928">
        <f t="shared" si="38"/>
        <v>14</v>
      </c>
      <c r="G30" s="928">
        <f t="shared" si="38"/>
        <v>62.1</v>
      </c>
      <c r="H30" s="927">
        <f t="shared" si="38"/>
        <v>1889</v>
      </c>
      <c r="I30" s="927">
        <f t="shared" si="38"/>
        <v>0</v>
      </c>
      <c r="J30" s="927">
        <f t="shared" si="38"/>
        <v>1</v>
      </c>
      <c r="K30" s="927">
        <f t="shared" si="38"/>
        <v>87.44</v>
      </c>
      <c r="L30" s="927">
        <f t="shared" si="38"/>
        <v>320</v>
      </c>
      <c r="M30" s="927">
        <f t="shared" si="38"/>
        <v>0</v>
      </c>
      <c r="N30" s="927">
        <f t="shared" si="38"/>
        <v>0</v>
      </c>
      <c r="O30" s="927">
        <f t="shared" si="38"/>
        <v>0</v>
      </c>
      <c r="P30" s="1436">
        <f t="shared" si="38"/>
        <v>0</v>
      </c>
      <c r="Q30" s="1454">
        <f t="shared" si="38"/>
        <v>6</v>
      </c>
      <c r="R30" s="927">
        <f t="shared" si="38"/>
        <v>88</v>
      </c>
      <c r="S30" s="927">
        <f t="shared" si="38"/>
        <v>6</v>
      </c>
      <c r="T30" s="927">
        <f t="shared" si="38"/>
        <v>193.83</v>
      </c>
      <c r="U30" s="927">
        <f t="shared" si="38"/>
        <v>3</v>
      </c>
      <c r="V30" s="927">
        <f t="shared" si="38"/>
        <v>218.68</v>
      </c>
      <c r="W30" s="927">
        <f t="shared" si="38"/>
        <v>0</v>
      </c>
      <c r="X30" s="927">
        <f t="shared" si="38"/>
        <v>0</v>
      </c>
      <c r="Y30" s="927">
        <f t="shared" si="38"/>
        <v>0</v>
      </c>
      <c r="Z30" s="927">
        <f t="shared" si="38"/>
        <v>0</v>
      </c>
      <c r="AA30" s="927">
        <f t="shared" si="38"/>
        <v>1</v>
      </c>
      <c r="AB30" s="929">
        <f t="shared" si="38"/>
        <v>320</v>
      </c>
      <c r="AC30" s="385"/>
      <c r="AD30" s="1643"/>
      <c r="AE30" s="1643"/>
      <c r="AF30" s="1643"/>
      <c r="AG30" s="1643"/>
    </row>
    <row r="31" spans="1:33" ht="16.5" customHeight="1" thickBot="1" x14ac:dyDescent="0.25">
      <c r="A31" s="932" t="s">
        <v>143</v>
      </c>
      <c r="B31" s="933" t="s">
        <v>254</v>
      </c>
      <c r="C31" s="934">
        <v>18</v>
      </c>
      <c r="D31" s="934">
        <v>1656</v>
      </c>
      <c r="E31" s="934">
        <f>H31+O31</f>
        <v>9280</v>
      </c>
      <c r="F31" s="541">
        <v>17</v>
      </c>
      <c r="G31" s="541">
        <v>1370</v>
      </c>
      <c r="H31" s="289">
        <v>7667</v>
      </c>
      <c r="I31" s="289">
        <v>11</v>
      </c>
      <c r="J31" s="289"/>
      <c r="K31" s="289"/>
      <c r="L31" s="289"/>
      <c r="M31" s="289">
        <v>1</v>
      </c>
      <c r="N31" s="289">
        <v>286</v>
      </c>
      <c r="O31" s="289">
        <v>1613</v>
      </c>
      <c r="P31" s="1437">
        <v>2</v>
      </c>
      <c r="Q31" s="1526"/>
      <c r="R31" s="1527"/>
      <c r="S31" s="1527">
        <v>4</v>
      </c>
      <c r="T31" s="1527">
        <v>180</v>
      </c>
      <c r="U31" s="1527">
        <v>12</v>
      </c>
      <c r="V31" s="1527">
        <v>1070</v>
      </c>
      <c r="W31" s="1527">
        <v>1</v>
      </c>
      <c r="X31" s="1527">
        <v>120</v>
      </c>
      <c r="Y31" s="1527">
        <v>1</v>
      </c>
      <c r="Z31" s="1527">
        <v>286</v>
      </c>
      <c r="AA31" s="294">
        <v>3</v>
      </c>
      <c r="AB31" s="386">
        <v>389</v>
      </c>
      <c r="AC31" s="385"/>
      <c r="AD31" s="1643"/>
      <c r="AE31" s="1643"/>
      <c r="AF31" s="1643"/>
      <c r="AG31" s="1643"/>
    </row>
    <row r="32" spans="1:33" ht="16.5" customHeight="1" x14ac:dyDescent="0.2">
      <c r="A32" s="2132" t="s">
        <v>406</v>
      </c>
      <c r="B32" s="292" t="s">
        <v>241</v>
      </c>
      <c r="C32" s="289">
        <v>4</v>
      </c>
      <c r="D32" s="289">
        <v>108</v>
      </c>
      <c r="E32" s="289">
        <v>554</v>
      </c>
      <c r="F32" s="541">
        <v>4</v>
      </c>
      <c r="G32" s="541">
        <v>108</v>
      </c>
      <c r="H32" s="289">
        <v>554</v>
      </c>
      <c r="I32" s="289">
        <v>3</v>
      </c>
      <c r="J32" s="289">
        <v>0</v>
      </c>
      <c r="K32" s="289">
        <v>0</v>
      </c>
      <c r="L32" s="289">
        <v>0</v>
      </c>
      <c r="M32" s="289">
        <v>0</v>
      </c>
      <c r="N32" s="289">
        <v>0</v>
      </c>
      <c r="O32" s="289">
        <v>0</v>
      </c>
      <c r="P32" s="1437">
        <v>0</v>
      </c>
      <c r="Q32" s="1455">
        <v>0</v>
      </c>
      <c r="R32" s="289">
        <v>0</v>
      </c>
      <c r="S32" s="289">
        <v>2</v>
      </c>
      <c r="T32" s="289">
        <v>36</v>
      </c>
      <c r="U32" s="289">
        <v>2</v>
      </c>
      <c r="V32" s="289">
        <v>72</v>
      </c>
      <c r="W32" s="289">
        <v>0</v>
      </c>
      <c r="X32" s="289">
        <v>0</v>
      </c>
      <c r="Y32" s="289">
        <v>0</v>
      </c>
      <c r="Z32" s="289">
        <v>0</v>
      </c>
      <c r="AA32" s="294">
        <v>0</v>
      </c>
      <c r="AB32" s="386">
        <v>0</v>
      </c>
      <c r="AC32" s="385"/>
      <c r="AD32" s="1643"/>
      <c r="AE32" s="1643"/>
      <c r="AF32" s="1643"/>
      <c r="AG32" s="1643"/>
    </row>
    <row r="33" spans="1:33" ht="16.5" customHeight="1" x14ac:dyDescent="0.2">
      <c r="A33" s="2125"/>
      <c r="B33" s="292" t="s">
        <v>242</v>
      </c>
      <c r="C33" s="542">
        <v>0</v>
      </c>
      <c r="D33" s="543">
        <v>0</v>
      </c>
      <c r="E33" s="543">
        <v>0</v>
      </c>
      <c r="F33" s="543">
        <v>0</v>
      </c>
      <c r="G33" s="543">
        <v>0</v>
      </c>
      <c r="H33" s="290">
        <v>0</v>
      </c>
      <c r="I33" s="290">
        <v>0</v>
      </c>
      <c r="J33" s="290">
        <v>0</v>
      </c>
      <c r="K33" s="290">
        <v>0</v>
      </c>
      <c r="L33" s="290">
        <v>0</v>
      </c>
      <c r="M33" s="290">
        <v>0</v>
      </c>
      <c r="N33" s="290">
        <v>0</v>
      </c>
      <c r="O33" s="290">
        <v>0</v>
      </c>
      <c r="P33" s="1438">
        <v>0</v>
      </c>
      <c r="Q33" s="1456">
        <v>0</v>
      </c>
      <c r="R33" s="290">
        <v>0</v>
      </c>
      <c r="S33" s="290">
        <v>0</v>
      </c>
      <c r="T33" s="290">
        <v>0</v>
      </c>
      <c r="U33" s="290">
        <v>0</v>
      </c>
      <c r="V33" s="290">
        <v>0</v>
      </c>
      <c r="W33" s="290">
        <v>0</v>
      </c>
      <c r="X33" s="290">
        <v>0</v>
      </c>
      <c r="Y33" s="290">
        <v>0</v>
      </c>
      <c r="Z33" s="290">
        <v>0</v>
      </c>
      <c r="AA33" s="544">
        <v>0</v>
      </c>
      <c r="AB33" s="545">
        <v>0</v>
      </c>
      <c r="AC33" s="385"/>
      <c r="AD33" s="1643"/>
      <c r="AE33" s="1643"/>
      <c r="AF33" s="1643"/>
      <c r="AG33" s="1643"/>
    </row>
    <row r="34" spans="1:33" ht="16.5" customHeight="1" thickBot="1" x14ac:dyDescent="0.25">
      <c r="A34" s="2125"/>
      <c r="B34" s="292" t="s">
        <v>243</v>
      </c>
      <c r="C34" s="542">
        <v>2</v>
      </c>
      <c r="D34" s="543">
        <v>95</v>
      </c>
      <c r="E34" s="543">
        <v>495</v>
      </c>
      <c r="F34" s="543">
        <v>2</v>
      </c>
      <c r="G34" s="543">
        <v>95</v>
      </c>
      <c r="H34" s="290">
        <v>495</v>
      </c>
      <c r="I34" s="290">
        <v>0</v>
      </c>
      <c r="J34" s="290">
        <v>0</v>
      </c>
      <c r="K34" s="290">
        <v>0</v>
      </c>
      <c r="L34" s="290">
        <v>0</v>
      </c>
      <c r="M34" s="290">
        <v>0</v>
      </c>
      <c r="N34" s="290">
        <v>0</v>
      </c>
      <c r="O34" s="290">
        <v>0</v>
      </c>
      <c r="P34" s="1438">
        <v>0</v>
      </c>
      <c r="Q34" s="1456">
        <v>0</v>
      </c>
      <c r="R34" s="290">
        <v>0</v>
      </c>
      <c r="S34" s="290">
        <v>1</v>
      </c>
      <c r="T34" s="290">
        <v>35</v>
      </c>
      <c r="U34" s="290">
        <v>1</v>
      </c>
      <c r="V34" s="290">
        <v>60</v>
      </c>
      <c r="W34" s="290">
        <v>0</v>
      </c>
      <c r="X34" s="290">
        <v>0</v>
      </c>
      <c r="Y34" s="290">
        <v>0</v>
      </c>
      <c r="Z34" s="290">
        <v>0</v>
      </c>
      <c r="AA34" s="544">
        <v>0</v>
      </c>
      <c r="AB34" s="545">
        <v>0</v>
      </c>
      <c r="AC34" s="385"/>
      <c r="AD34" s="1643"/>
      <c r="AE34" s="1643"/>
      <c r="AF34" s="1643"/>
      <c r="AG34" s="1643"/>
    </row>
    <row r="35" spans="1:33" ht="16.5" customHeight="1" thickTop="1" thickBot="1" x14ac:dyDescent="0.25">
      <c r="A35" s="2133"/>
      <c r="B35" s="904" t="s">
        <v>507</v>
      </c>
      <c r="C35" s="927">
        <f t="shared" ref="C35:AB35" si="39">SUM(C32:C34)</f>
        <v>6</v>
      </c>
      <c r="D35" s="928">
        <f t="shared" si="39"/>
        <v>203</v>
      </c>
      <c r="E35" s="928">
        <f t="shared" si="39"/>
        <v>1049</v>
      </c>
      <c r="F35" s="928">
        <f t="shared" si="39"/>
        <v>6</v>
      </c>
      <c r="G35" s="928">
        <f t="shared" si="39"/>
        <v>203</v>
      </c>
      <c r="H35" s="927">
        <f t="shared" si="39"/>
        <v>1049</v>
      </c>
      <c r="I35" s="927">
        <f t="shared" si="39"/>
        <v>3</v>
      </c>
      <c r="J35" s="927">
        <f t="shared" si="39"/>
        <v>0</v>
      </c>
      <c r="K35" s="927">
        <f t="shared" si="39"/>
        <v>0</v>
      </c>
      <c r="L35" s="927">
        <f t="shared" si="39"/>
        <v>0</v>
      </c>
      <c r="M35" s="927">
        <f t="shared" si="39"/>
        <v>0</v>
      </c>
      <c r="N35" s="927">
        <f t="shared" si="39"/>
        <v>0</v>
      </c>
      <c r="O35" s="927">
        <f t="shared" si="39"/>
        <v>0</v>
      </c>
      <c r="P35" s="1436">
        <f t="shared" si="39"/>
        <v>0</v>
      </c>
      <c r="Q35" s="1454">
        <v>0</v>
      </c>
      <c r="R35" s="927">
        <f t="shared" si="39"/>
        <v>0</v>
      </c>
      <c r="S35" s="927">
        <f t="shared" si="39"/>
        <v>3</v>
      </c>
      <c r="T35" s="927">
        <f t="shared" si="39"/>
        <v>71</v>
      </c>
      <c r="U35" s="927">
        <f t="shared" si="39"/>
        <v>3</v>
      </c>
      <c r="V35" s="927">
        <f t="shared" si="39"/>
        <v>132</v>
      </c>
      <c r="W35" s="927">
        <f t="shared" si="39"/>
        <v>0</v>
      </c>
      <c r="X35" s="927">
        <f t="shared" si="39"/>
        <v>0</v>
      </c>
      <c r="Y35" s="927">
        <f t="shared" si="39"/>
        <v>0</v>
      </c>
      <c r="Z35" s="927">
        <f t="shared" si="39"/>
        <v>0</v>
      </c>
      <c r="AA35" s="927">
        <f t="shared" si="39"/>
        <v>0</v>
      </c>
      <c r="AB35" s="929">
        <f t="shared" si="39"/>
        <v>0</v>
      </c>
      <c r="AC35" s="385"/>
      <c r="AD35" s="1643"/>
      <c r="AE35" s="1643"/>
      <c r="AF35" s="1643"/>
      <c r="AG35" s="1643"/>
    </row>
    <row r="36" spans="1:33" ht="16.5" customHeight="1" x14ac:dyDescent="0.2">
      <c r="A36" s="2132" t="s">
        <v>407</v>
      </c>
      <c r="B36" s="292" t="s">
        <v>403</v>
      </c>
      <c r="C36" s="1231">
        <v>21</v>
      </c>
      <c r="D36" s="1231">
        <v>810</v>
      </c>
      <c r="E36" s="1231">
        <v>4352</v>
      </c>
      <c r="F36" s="1299">
        <v>20</v>
      </c>
      <c r="G36" s="1231">
        <v>710</v>
      </c>
      <c r="H36" s="1231">
        <v>3802</v>
      </c>
      <c r="I36" s="1231">
        <v>10</v>
      </c>
      <c r="J36" s="1231">
        <v>1</v>
      </c>
      <c r="K36" s="1231">
        <v>100</v>
      </c>
      <c r="L36" s="1231">
        <v>550</v>
      </c>
      <c r="M36" s="1231"/>
      <c r="N36" s="1231"/>
      <c r="O36" s="1231"/>
      <c r="P36" s="1434"/>
      <c r="Q36" s="1452">
        <v>18</v>
      </c>
      <c r="R36" s="1231">
        <v>350</v>
      </c>
      <c r="S36" s="1299"/>
      <c r="T36" s="1299"/>
      <c r="U36" s="1299">
        <v>1</v>
      </c>
      <c r="V36" s="1299">
        <v>100</v>
      </c>
      <c r="W36" s="1299">
        <v>2</v>
      </c>
      <c r="X36" s="1299">
        <v>360</v>
      </c>
      <c r="Y36" s="1231"/>
      <c r="Z36" s="1231"/>
      <c r="AA36" s="1232"/>
      <c r="AB36" s="1233"/>
      <c r="AC36" s="385"/>
      <c r="AD36" s="1643"/>
      <c r="AE36" s="1643"/>
      <c r="AF36" s="1643"/>
      <c r="AG36" s="1643"/>
    </row>
    <row r="37" spans="1:33" ht="16.5" customHeight="1" x14ac:dyDescent="0.2">
      <c r="A37" s="2125"/>
      <c r="B37" s="292" t="s">
        <v>244</v>
      </c>
      <c r="C37" s="1234">
        <v>2</v>
      </c>
      <c r="D37" s="1235">
        <v>55</v>
      </c>
      <c r="E37" s="1235">
        <v>288</v>
      </c>
      <c r="F37" s="1300">
        <v>2</v>
      </c>
      <c r="G37" s="1235">
        <v>55</v>
      </c>
      <c r="H37" s="1236">
        <v>275</v>
      </c>
      <c r="I37" s="1236">
        <v>1</v>
      </c>
      <c r="J37" s="1236"/>
      <c r="K37" s="1236"/>
      <c r="L37" s="1236"/>
      <c r="M37" s="1236"/>
      <c r="N37" s="1236"/>
      <c r="O37" s="1236"/>
      <c r="P37" s="1435"/>
      <c r="Q37" s="1453"/>
      <c r="R37" s="1236"/>
      <c r="S37" s="1300">
        <v>2</v>
      </c>
      <c r="T37" s="1300">
        <v>55</v>
      </c>
      <c r="U37" s="1300"/>
      <c r="V37" s="1300"/>
      <c r="W37" s="1300"/>
      <c r="X37" s="1300"/>
      <c r="Y37" s="1236"/>
      <c r="Z37" s="1236"/>
      <c r="AA37" s="1237"/>
      <c r="AB37" s="1238"/>
      <c r="AC37" s="385"/>
      <c r="AD37" s="1643"/>
      <c r="AE37" s="1643"/>
      <c r="AF37" s="1643"/>
      <c r="AG37" s="1643"/>
    </row>
    <row r="38" spans="1:33" ht="16.5" customHeight="1" x14ac:dyDescent="0.2">
      <c r="A38" s="2125"/>
      <c r="B38" s="292" t="s">
        <v>245</v>
      </c>
      <c r="C38" s="1234">
        <v>5</v>
      </c>
      <c r="D38" s="1235">
        <v>140</v>
      </c>
      <c r="E38" s="1235">
        <v>734</v>
      </c>
      <c r="F38" s="1300">
        <v>5</v>
      </c>
      <c r="G38" s="1235">
        <v>140</v>
      </c>
      <c r="H38" s="1236">
        <v>760</v>
      </c>
      <c r="I38" s="1236">
        <v>3</v>
      </c>
      <c r="J38" s="1236"/>
      <c r="K38" s="1236"/>
      <c r="L38" s="1236"/>
      <c r="M38" s="1236"/>
      <c r="N38" s="1236"/>
      <c r="O38" s="1236"/>
      <c r="P38" s="1435"/>
      <c r="Q38" s="1453"/>
      <c r="R38" s="1236"/>
      <c r="S38" s="1300">
        <v>5</v>
      </c>
      <c r="T38" s="1300">
        <v>140</v>
      </c>
      <c r="U38" s="1300"/>
      <c r="V38" s="1300"/>
      <c r="W38" s="1300"/>
      <c r="X38" s="1300"/>
      <c r="Y38" s="1236"/>
      <c r="Z38" s="1236"/>
      <c r="AA38" s="1237"/>
      <c r="AB38" s="1238"/>
      <c r="AC38" s="385"/>
      <c r="AD38" s="1643"/>
      <c r="AE38" s="1643"/>
      <c r="AF38" s="1643"/>
      <c r="AG38" s="1643"/>
    </row>
    <row r="39" spans="1:33" ht="16.5" customHeight="1" x14ac:dyDescent="0.2">
      <c r="A39" s="2125"/>
      <c r="B39" s="292" t="s">
        <v>246</v>
      </c>
      <c r="C39" s="1236">
        <v>5</v>
      </c>
      <c r="D39" s="1235">
        <v>130</v>
      </c>
      <c r="E39" s="1235">
        <v>671</v>
      </c>
      <c r="F39" s="1300">
        <v>5</v>
      </c>
      <c r="G39" s="1235">
        <v>130</v>
      </c>
      <c r="H39" s="1236">
        <v>685</v>
      </c>
      <c r="I39" s="1236">
        <v>5</v>
      </c>
      <c r="J39" s="1236"/>
      <c r="K39" s="1236"/>
      <c r="L39" s="1236"/>
      <c r="M39" s="1236"/>
      <c r="N39" s="1236"/>
      <c r="O39" s="1236"/>
      <c r="P39" s="1435"/>
      <c r="Q39" s="1453"/>
      <c r="R39" s="1236"/>
      <c r="S39" s="1300">
        <v>5</v>
      </c>
      <c r="T39" s="1300">
        <v>130</v>
      </c>
      <c r="U39" s="1300"/>
      <c r="V39" s="1300"/>
      <c r="W39" s="1300"/>
      <c r="X39" s="1300"/>
      <c r="Y39" s="1236"/>
      <c r="Z39" s="1236"/>
      <c r="AA39" s="1236"/>
      <c r="AB39" s="1334"/>
      <c r="AC39" s="385"/>
      <c r="AD39" s="1643"/>
      <c r="AE39" s="1643"/>
      <c r="AF39" s="1643"/>
      <c r="AG39" s="1643"/>
    </row>
    <row r="40" spans="1:33" ht="16.5" customHeight="1" x14ac:dyDescent="0.2">
      <c r="A40" s="2125"/>
      <c r="B40" s="292" t="s">
        <v>247</v>
      </c>
      <c r="C40" s="1234">
        <v>2</v>
      </c>
      <c r="D40" s="1235">
        <v>65</v>
      </c>
      <c r="E40" s="1235">
        <v>334</v>
      </c>
      <c r="F40" s="1300">
        <v>2</v>
      </c>
      <c r="G40" s="1235">
        <v>65</v>
      </c>
      <c r="H40" s="1236">
        <v>315</v>
      </c>
      <c r="I40" s="1236">
        <v>1</v>
      </c>
      <c r="J40" s="1236"/>
      <c r="K40" s="1236"/>
      <c r="L40" s="1236"/>
      <c r="M40" s="1236"/>
      <c r="N40" s="1236"/>
      <c r="O40" s="1236"/>
      <c r="P40" s="1435"/>
      <c r="Q40" s="1453">
        <v>2</v>
      </c>
      <c r="R40" s="1236">
        <v>35</v>
      </c>
      <c r="S40" s="1300"/>
      <c r="T40" s="1300"/>
      <c r="U40" s="1300"/>
      <c r="V40" s="1300"/>
      <c r="W40" s="1300"/>
      <c r="X40" s="1300"/>
      <c r="Y40" s="1236"/>
      <c r="Z40" s="1236"/>
      <c r="AA40" s="1237"/>
      <c r="AB40" s="1238"/>
      <c r="AC40" s="385"/>
      <c r="AD40" s="1643"/>
      <c r="AE40" s="1643"/>
      <c r="AF40" s="1643"/>
      <c r="AG40" s="1643"/>
    </row>
    <row r="41" spans="1:33" ht="16.5" customHeight="1" x14ac:dyDescent="0.2">
      <c r="A41" s="2125"/>
      <c r="B41" s="292" t="s">
        <v>248</v>
      </c>
      <c r="C41" s="1234"/>
      <c r="D41" s="1235"/>
      <c r="E41" s="1235"/>
      <c r="F41" s="1300"/>
      <c r="G41" s="1235"/>
      <c r="H41" s="1236"/>
      <c r="I41" s="1236"/>
      <c r="J41" s="1236"/>
      <c r="K41" s="1236"/>
      <c r="L41" s="1236"/>
      <c r="M41" s="1236"/>
      <c r="N41" s="1236"/>
      <c r="O41" s="1236"/>
      <c r="P41" s="1435"/>
      <c r="Q41" s="1453"/>
      <c r="R41" s="1236"/>
      <c r="S41" s="1300"/>
      <c r="T41" s="1300"/>
      <c r="U41" s="1300"/>
      <c r="V41" s="1300"/>
      <c r="W41" s="1300"/>
      <c r="X41" s="1300"/>
      <c r="Y41" s="1236"/>
      <c r="Z41" s="1236"/>
      <c r="AA41" s="1237"/>
      <c r="AB41" s="1238"/>
      <c r="AC41" s="385"/>
      <c r="AD41" s="1643"/>
      <c r="AE41" s="1643"/>
      <c r="AF41" s="1643"/>
      <c r="AG41" s="1643"/>
    </row>
    <row r="42" spans="1:33" ht="16.5" customHeight="1" x14ac:dyDescent="0.2">
      <c r="A42" s="2125"/>
      <c r="B42" s="292" t="s">
        <v>249</v>
      </c>
      <c r="C42" s="1236">
        <v>1</v>
      </c>
      <c r="D42" s="1235">
        <v>30</v>
      </c>
      <c r="E42" s="1235">
        <v>161</v>
      </c>
      <c r="F42" s="1300">
        <v>1</v>
      </c>
      <c r="G42" s="1235">
        <v>30</v>
      </c>
      <c r="H42" s="1236">
        <v>125</v>
      </c>
      <c r="I42" s="1236">
        <v>1</v>
      </c>
      <c r="J42" s="1236"/>
      <c r="K42" s="1236"/>
      <c r="L42" s="1236"/>
      <c r="M42" s="1236"/>
      <c r="N42" s="1236"/>
      <c r="O42" s="1236"/>
      <c r="P42" s="1435"/>
      <c r="Q42" s="1453"/>
      <c r="R42" s="1236"/>
      <c r="S42" s="1300">
        <v>1</v>
      </c>
      <c r="T42" s="1300">
        <v>30</v>
      </c>
      <c r="U42" s="1300"/>
      <c r="V42" s="1300"/>
      <c r="W42" s="1300"/>
      <c r="X42" s="1300"/>
      <c r="Y42" s="1236"/>
      <c r="Z42" s="1236"/>
      <c r="AA42" s="1236"/>
      <c r="AB42" s="1334"/>
      <c r="AC42" s="385"/>
      <c r="AD42" s="1643"/>
      <c r="AE42" s="1643"/>
      <c r="AF42" s="1643"/>
      <c r="AG42" s="1643"/>
    </row>
    <row r="43" spans="1:33" ht="16.5" customHeight="1" thickBot="1" x14ac:dyDescent="0.25">
      <c r="A43" s="2125"/>
      <c r="B43" s="292" t="s">
        <v>250</v>
      </c>
      <c r="C43" s="1234">
        <v>3</v>
      </c>
      <c r="D43" s="1235">
        <v>60</v>
      </c>
      <c r="E43" s="1235">
        <v>299</v>
      </c>
      <c r="F43" s="1300">
        <v>3</v>
      </c>
      <c r="G43" s="1235">
        <v>60</v>
      </c>
      <c r="H43" s="1236">
        <v>275</v>
      </c>
      <c r="I43" s="1236">
        <v>2</v>
      </c>
      <c r="J43" s="1236"/>
      <c r="K43" s="1236"/>
      <c r="L43" s="1236"/>
      <c r="M43" s="1236"/>
      <c r="N43" s="1236"/>
      <c r="O43" s="1236"/>
      <c r="P43" s="1435"/>
      <c r="Q43" s="1453"/>
      <c r="R43" s="1236"/>
      <c r="S43" s="1300">
        <v>3</v>
      </c>
      <c r="T43" s="1300">
        <v>60</v>
      </c>
      <c r="U43" s="1300"/>
      <c r="V43" s="1300"/>
      <c r="W43" s="1300"/>
      <c r="X43" s="1300"/>
      <c r="Y43" s="1236"/>
      <c r="Z43" s="1236"/>
      <c r="AA43" s="1237"/>
      <c r="AB43" s="1238"/>
      <c r="AC43" s="385"/>
      <c r="AD43" s="1643"/>
      <c r="AE43" s="1643"/>
      <c r="AF43" s="1643"/>
      <c r="AG43" s="1643"/>
    </row>
    <row r="44" spans="1:33" ht="16.5" customHeight="1" thickTop="1" thickBot="1" x14ac:dyDescent="0.25">
      <c r="A44" s="2133"/>
      <c r="B44" s="935" t="s">
        <v>573</v>
      </c>
      <c r="C44" s="1301">
        <f t="shared" ref="C44:AB44" si="40">SUM(C36:C43)</f>
        <v>39</v>
      </c>
      <c r="D44" s="1302">
        <f t="shared" si="40"/>
        <v>1290</v>
      </c>
      <c r="E44" s="1302">
        <f t="shared" si="40"/>
        <v>6839</v>
      </c>
      <c r="F44" s="1302">
        <f t="shared" si="40"/>
        <v>38</v>
      </c>
      <c r="G44" s="1302">
        <f t="shared" si="40"/>
        <v>1190</v>
      </c>
      <c r="H44" s="1301">
        <f t="shared" si="40"/>
        <v>6237</v>
      </c>
      <c r="I44" s="1301">
        <f t="shared" si="40"/>
        <v>23</v>
      </c>
      <c r="J44" s="1301">
        <f t="shared" si="40"/>
        <v>1</v>
      </c>
      <c r="K44" s="1301">
        <f t="shared" si="40"/>
        <v>100</v>
      </c>
      <c r="L44" s="1301">
        <f t="shared" si="40"/>
        <v>550</v>
      </c>
      <c r="M44" s="1301">
        <f t="shared" si="40"/>
        <v>0</v>
      </c>
      <c r="N44" s="1301">
        <f t="shared" si="40"/>
        <v>0</v>
      </c>
      <c r="O44" s="1301">
        <f t="shared" si="40"/>
        <v>0</v>
      </c>
      <c r="P44" s="1439">
        <f t="shared" si="40"/>
        <v>0</v>
      </c>
      <c r="Q44" s="1458">
        <f>SUM(Q36:Q43)</f>
        <v>20</v>
      </c>
      <c r="R44" s="1301">
        <f>SUM(R36:R43)</f>
        <v>385</v>
      </c>
      <c r="S44" s="1301">
        <f t="shared" si="40"/>
        <v>16</v>
      </c>
      <c r="T44" s="1301">
        <f t="shared" si="40"/>
        <v>415</v>
      </c>
      <c r="U44" s="1301">
        <f t="shared" si="40"/>
        <v>1</v>
      </c>
      <c r="V44" s="1301">
        <f t="shared" si="40"/>
        <v>100</v>
      </c>
      <c r="W44" s="1301">
        <f t="shared" si="40"/>
        <v>2</v>
      </c>
      <c r="X44" s="1301">
        <f t="shared" si="40"/>
        <v>360</v>
      </c>
      <c r="Y44" s="1301">
        <f t="shared" si="40"/>
        <v>0</v>
      </c>
      <c r="Z44" s="1301">
        <f t="shared" si="40"/>
        <v>0</v>
      </c>
      <c r="AA44" s="1301">
        <f t="shared" si="40"/>
        <v>0</v>
      </c>
      <c r="AB44" s="1303">
        <f t="shared" si="40"/>
        <v>0</v>
      </c>
      <c r="AC44" s="385"/>
      <c r="AD44" s="1643"/>
      <c r="AE44" s="1643"/>
      <c r="AF44" s="1643"/>
      <c r="AG44" s="1643"/>
    </row>
    <row r="45" spans="1:33" ht="16.5" customHeight="1" x14ac:dyDescent="0.2">
      <c r="A45" s="2132" t="s">
        <v>392</v>
      </c>
      <c r="B45" s="936" t="s">
        <v>330</v>
      </c>
      <c r="C45" s="289">
        <v>14</v>
      </c>
      <c r="D45" s="289">
        <v>523</v>
      </c>
      <c r="E45" s="289">
        <v>2784</v>
      </c>
      <c r="F45" s="541">
        <v>13</v>
      </c>
      <c r="G45" s="541">
        <v>405</v>
      </c>
      <c r="H45" s="289">
        <v>2292</v>
      </c>
      <c r="I45" s="289">
        <v>0</v>
      </c>
      <c r="J45" s="289"/>
      <c r="K45" s="289"/>
      <c r="L45" s="289"/>
      <c r="M45" s="289">
        <v>1</v>
      </c>
      <c r="N45" s="289">
        <v>118</v>
      </c>
      <c r="O45" s="289">
        <v>492</v>
      </c>
      <c r="P45" s="1437">
        <v>1</v>
      </c>
      <c r="Q45" s="1455">
        <v>3</v>
      </c>
      <c r="R45" s="289">
        <v>35</v>
      </c>
      <c r="S45" s="289">
        <v>9</v>
      </c>
      <c r="T45" s="289">
        <v>290</v>
      </c>
      <c r="U45" s="289"/>
      <c r="V45" s="289"/>
      <c r="W45" s="289">
        <v>1</v>
      </c>
      <c r="X45" s="289">
        <v>80</v>
      </c>
      <c r="Y45" s="289">
        <v>1</v>
      </c>
      <c r="Z45" s="289">
        <v>118</v>
      </c>
      <c r="AA45" s="294"/>
      <c r="AB45" s="386"/>
      <c r="AC45" s="385"/>
      <c r="AD45" s="1643"/>
      <c r="AE45" s="1643"/>
      <c r="AF45" s="1643"/>
      <c r="AG45" s="1643"/>
    </row>
    <row r="46" spans="1:33" ht="16.5" customHeight="1" x14ac:dyDescent="0.2">
      <c r="A46" s="2125"/>
      <c r="B46" s="546" t="s">
        <v>331</v>
      </c>
      <c r="C46" s="542">
        <v>7</v>
      </c>
      <c r="D46" s="543">
        <v>111</v>
      </c>
      <c r="E46" s="543">
        <v>581</v>
      </c>
      <c r="F46" s="543">
        <v>7</v>
      </c>
      <c r="G46" s="543">
        <v>111</v>
      </c>
      <c r="H46" s="290">
        <v>581</v>
      </c>
      <c r="I46" s="290">
        <v>1</v>
      </c>
      <c r="J46" s="290"/>
      <c r="K46" s="290"/>
      <c r="L46" s="290"/>
      <c r="M46" s="290"/>
      <c r="N46" s="290"/>
      <c r="O46" s="290"/>
      <c r="P46" s="1438"/>
      <c r="Q46" s="1456">
        <v>3</v>
      </c>
      <c r="R46" s="290">
        <v>74</v>
      </c>
      <c r="S46" s="290">
        <v>4</v>
      </c>
      <c r="T46" s="290">
        <v>37</v>
      </c>
      <c r="U46" s="290"/>
      <c r="V46" s="290"/>
      <c r="W46" s="290"/>
      <c r="X46" s="290"/>
      <c r="Y46" s="290"/>
      <c r="Z46" s="290"/>
      <c r="AA46" s="544"/>
      <c r="AB46" s="545"/>
      <c r="AC46" s="385"/>
      <c r="AD46" s="1643"/>
      <c r="AE46" s="1643"/>
      <c r="AF46" s="1643"/>
      <c r="AG46" s="1643"/>
    </row>
    <row r="47" spans="1:33" ht="16.5" customHeight="1" x14ac:dyDescent="0.2">
      <c r="A47" s="2125"/>
      <c r="B47" s="292" t="s">
        <v>268</v>
      </c>
      <c r="C47" s="290">
        <v>2</v>
      </c>
      <c r="D47" s="543">
        <v>304</v>
      </c>
      <c r="E47" s="543">
        <v>963</v>
      </c>
      <c r="F47" s="543">
        <v>2</v>
      </c>
      <c r="G47" s="543">
        <v>304</v>
      </c>
      <c r="H47" s="290">
        <v>962.6</v>
      </c>
      <c r="I47" s="290">
        <v>1</v>
      </c>
      <c r="J47" s="290"/>
      <c r="K47" s="290"/>
      <c r="L47" s="290"/>
      <c r="M47" s="290"/>
      <c r="N47" s="290"/>
      <c r="O47" s="290"/>
      <c r="P47" s="1438"/>
      <c r="Q47" s="1456"/>
      <c r="R47" s="290"/>
      <c r="S47" s="290"/>
      <c r="T47" s="290"/>
      <c r="U47" s="290"/>
      <c r="V47" s="290"/>
      <c r="W47" s="290">
        <v>2</v>
      </c>
      <c r="X47" s="290">
        <v>304</v>
      </c>
      <c r="Y47" s="290"/>
      <c r="Z47" s="290"/>
      <c r="AA47" s="290"/>
      <c r="AB47" s="387"/>
      <c r="AC47" s="385"/>
      <c r="AD47" s="1643"/>
      <c r="AE47" s="1643"/>
      <c r="AF47" s="1643"/>
      <c r="AG47" s="1643"/>
    </row>
    <row r="48" spans="1:33" ht="16.5" customHeight="1" x14ac:dyDescent="0.2">
      <c r="A48" s="2125"/>
      <c r="B48" s="292" t="s">
        <v>269</v>
      </c>
      <c r="C48" s="542">
        <v>2</v>
      </c>
      <c r="D48" s="543">
        <v>61</v>
      </c>
      <c r="E48" s="543">
        <v>329</v>
      </c>
      <c r="F48" s="543">
        <v>2</v>
      </c>
      <c r="G48" s="543">
        <v>61</v>
      </c>
      <c r="H48" s="290">
        <v>329</v>
      </c>
      <c r="I48" s="290">
        <v>1</v>
      </c>
      <c r="J48" s="290"/>
      <c r="K48" s="290"/>
      <c r="L48" s="290"/>
      <c r="M48" s="290"/>
      <c r="N48" s="290"/>
      <c r="O48" s="290"/>
      <c r="P48" s="1438"/>
      <c r="Q48" s="1456">
        <v>1</v>
      </c>
      <c r="R48" s="290">
        <v>15</v>
      </c>
      <c r="S48" s="290">
        <v>1</v>
      </c>
      <c r="T48" s="290">
        <v>46</v>
      </c>
      <c r="U48" s="290"/>
      <c r="V48" s="290"/>
      <c r="W48" s="290"/>
      <c r="X48" s="290"/>
      <c r="Y48" s="290"/>
      <c r="Z48" s="290"/>
      <c r="AA48" s="544"/>
      <c r="AB48" s="545"/>
      <c r="AC48" s="385"/>
      <c r="AD48" s="1643"/>
      <c r="AE48" s="1643"/>
      <c r="AF48" s="1643"/>
      <c r="AG48" s="1643"/>
    </row>
    <row r="49" spans="1:33" ht="16.5" customHeight="1" x14ac:dyDescent="0.2">
      <c r="A49" s="2125"/>
      <c r="B49" s="292" t="s">
        <v>270</v>
      </c>
      <c r="C49" s="542">
        <v>9</v>
      </c>
      <c r="D49" s="543">
        <v>270</v>
      </c>
      <c r="E49" s="543">
        <v>1303</v>
      </c>
      <c r="F49" s="543">
        <v>9</v>
      </c>
      <c r="G49" s="543">
        <v>270</v>
      </c>
      <c r="H49" s="290">
        <v>1304</v>
      </c>
      <c r="I49" s="290">
        <v>0</v>
      </c>
      <c r="J49" s="290"/>
      <c r="K49" s="290"/>
      <c r="L49" s="290"/>
      <c r="M49" s="290"/>
      <c r="N49" s="290"/>
      <c r="O49" s="290"/>
      <c r="P49" s="1438"/>
      <c r="Q49" s="1456">
        <v>3</v>
      </c>
      <c r="R49" s="290">
        <v>55</v>
      </c>
      <c r="S49" s="290">
        <v>5</v>
      </c>
      <c r="T49" s="290">
        <v>103</v>
      </c>
      <c r="U49" s="290"/>
      <c r="V49" s="290"/>
      <c r="W49" s="290">
        <v>1</v>
      </c>
      <c r="X49" s="290">
        <v>112</v>
      </c>
      <c r="Y49" s="290"/>
      <c r="Z49" s="290"/>
      <c r="AA49" s="544"/>
      <c r="AB49" s="545"/>
      <c r="AC49" s="385"/>
      <c r="AD49" s="1643"/>
      <c r="AE49" s="1643"/>
      <c r="AF49" s="1643"/>
      <c r="AG49" s="1643"/>
    </row>
    <row r="50" spans="1:33" ht="16.5" customHeight="1" x14ac:dyDescent="0.2">
      <c r="A50" s="2125"/>
      <c r="B50" s="292" t="s">
        <v>308</v>
      </c>
      <c r="C50" s="290">
        <v>0</v>
      </c>
      <c r="D50" s="543"/>
      <c r="E50" s="543"/>
      <c r="F50" s="543"/>
      <c r="G50" s="543"/>
      <c r="H50" s="290"/>
      <c r="I50" s="290"/>
      <c r="J50" s="290"/>
      <c r="K50" s="290"/>
      <c r="L50" s="290"/>
      <c r="M50" s="290"/>
      <c r="N50" s="290"/>
      <c r="O50" s="290"/>
      <c r="P50" s="1438"/>
      <c r="Q50" s="1456"/>
      <c r="R50" s="290"/>
      <c r="S50" s="290"/>
      <c r="T50" s="290"/>
      <c r="U50" s="290"/>
      <c r="V50" s="290"/>
      <c r="W50" s="290"/>
      <c r="X50" s="290"/>
      <c r="Y50" s="290"/>
      <c r="Z50" s="290"/>
      <c r="AA50" s="290"/>
      <c r="AB50" s="387"/>
      <c r="AC50" s="385"/>
      <c r="AD50" s="1643"/>
      <c r="AE50" s="1643"/>
      <c r="AF50" s="1643"/>
      <c r="AG50" s="1643"/>
    </row>
    <row r="51" spans="1:33" ht="16.5" customHeight="1" x14ac:dyDescent="0.2">
      <c r="A51" s="2125"/>
      <c r="B51" s="292" t="s">
        <v>332</v>
      </c>
      <c r="C51" s="542">
        <v>1</v>
      </c>
      <c r="D51" s="543">
        <v>112</v>
      </c>
      <c r="E51" s="543">
        <v>603</v>
      </c>
      <c r="F51" s="543">
        <v>1</v>
      </c>
      <c r="G51" s="543">
        <v>112</v>
      </c>
      <c r="H51" s="290">
        <v>603</v>
      </c>
      <c r="I51" s="290">
        <v>1</v>
      </c>
      <c r="J51" s="290"/>
      <c r="K51" s="290"/>
      <c r="L51" s="290"/>
      <c r="M51" s="290"/>
      <c r="N51" s="290"/>
      <c r="O51" s="290"/>
      <c r="P51" s="1438"/>
      <c r="Q51" s="1456"/>
      <c r="R51" s="290"/>
      <c r="S51" s="290"/>
      <c r="T51" s="290"/>
      <c r="U51" s="290"/>
      <c r="V51" s="290"/>
      <c r="W51" s="290">
        <v>1</v>
      </c>
      <c r="X51" s="290">
        <v>112</v>
      </c>
      <c r="Y51" s="290"/>
      <c r="Z51" s="290"/>
      <c r="AA51" s="544"/>
      <c r="AB51" s="545"/>
      <c r="AC51" s="385"/>
      <c r="AD51" s="1643"/>
      <c r="AE51" s="1643"/>
      <c r="AF51" s="1643"/>
      <c r="AG51" s="1643"/>
    </row>
    <row r="52" spans="1:33" ht="16.5" customHeight="1" x14ac:dyDescent="0.2">
      <c r="A52" s="2125"/>
      <c r="B52" s="292" t="s">
        <v>333</v>
      </c>
      <c r="C52" s="542">
        <v>3</v>
      </c>
      <c r="D52" s="543">
        <v>288</v>
      </c>
      <c r="E52" s="543">
        <v>1116</v>
      </c>
      <c r="F52" s="543">
        <v>2</v>
      </c>
      <c r="G52" s="543">
        <v>40</v>
      </c>
      <c r="H52" s="290">
        <v>186</v>
      </c>
      <c r="I52" s="290">
        <v>0</v>
      </c>
      <c r="J52" s="290">
        <v>1</v>
      </c>
      <c r="K52" s="290">
        <v>248</v>
      </c>
      <c r="L52" s="290">
        <v>930</v>
      </c>
      <c r="M52" s="290"/>
      <c r="N52" s="290"/>
      <c r="O52" s="290"/>
      <c r="P52" s="1438"/>
      <c r="Q52" s="1456">
        <v>2</v>
      </c>
      <c r="R52" s="290">
        <v>40</v>
      </c>
      <c r="S52" s="290"/>
      <c r="T52" s="290"/>
      <c r="U52" s="290"/>
      <c r="V52" s="290"/>
      <c r="W52" s="290">
        <v>1</v>
      </c>
      <c r="X52" s="290">
        <v>248</v>
      </c>
      <c r="Y52" s="290"/>
      <c r="Z52" s="290"/>
      <c r="AA52" s="544"/>
      <c r="AB52" s="545"/>
      <c r="AC52" s="385"/>
      <c r="AD52" s="1643"/>
      <c r="AE52" s="1643"/>
      <c r="AF52" s="1643"/>
      <c r="AG52" s="1643"/>
    </row>
    <row r="53" spans="1:33" ht="16.5" customHeight="1" thickBot="1" x14ac:dyDescent="0.25">
      <c r="A53" s="2125"/>
      <c r="B53" s="292" t="s">
        <v>334</v>
      </c>
      <c r="C53" s="542">
        <v>6</v>
      </c>
      <c r="D53" s="543">
        <v>128</v>
      </c>
      <c r="E53" s="543">
        <v>555</v>
      </c>
      <c r="F53" s="543">
        <v>6</v>
      </c>
      <c r="G53" s="543">
        <v>128</v>
      </c>
      <c r="H53" s="290">
        <v>555</v>
      </c>
      <c r="I53" s="290">
        <v>0</v>
      </c>
      <c r="J53" s="290"/>
      <c r="K53" s="290"/>
      <c r="L53" s="290"/>
      <c r="M53" s="290"/>
      <c r="N53" s="290"/>
      <c r="O53" s="290"/>
      <c r="P53" s="1438"/>
      <c r="Q53" s="1456">
        <v>4</v>
      </c>
      <c r="R53" s="290">
        <v>60</v>
      </c>
      <c r="S53" s="290">
        <v>1</v>
      </c>
      <c r="T53" s="290">
        <v>29</v>
      </c>
      <c r="U53" s="290"/>
      <c r="V53" s="290"/>
      <c r="W53" s="290">
        <v>1</v>
      </c>
      <c r="X53" s="290">
        <v>39</v>
      </c>
      <c r="Y53" s="290"/>
      <c r="Z53" s="290"/>
      <c r="AA53" s="544"/>
      <c r="AB53" s="545"/>
      <c r="AC53" s="385"/>
      <c r="AD53" s="1643"/>
      <c r="AE53" s="1643"/>
      <c r="AF53" s="1643"/>
      <c r="AG53" s="1643"/>
    </row>
    <row r="54" spans="1:33" ht="16.5" customHeight="1" thickTop="1" thickBot="1" x14ac:dyDescent="0.25">
      <c r="A54" s="2133"/>
      <c r="B54" s="904" t="s">
        <v>596</v>
      </c>
      <c r="C54" s="927">
        <f>SUM(C45:C53)</f>
        <v>44</v>
      </c>
      <c r="D54" s="928">
        <f t="shared" ref="D54:X54" si="41">SUM(D45:D53)</f>
        <v>1797</v>
      </c>
      <c r="E54" s="928">
        <f t="shared" si="41"/>
        <v>8234</v>
      </c>
      <c r="F54" s="928">
        <f t="shared" si="41"/>
        <v>42</v>
      </c>
      <c r="G54" s="928">
        <f t="shared" si="41"/>
        <v>1431</v>
      </c>
      <c r="H54" s="927">
        <f t="shared" si="41"/>
        <v>6812.6</v>
      </c>
      <c r="I54" s="927">
        <f t="shared" si="41"/>
        <v>4</v>
      </c>
      <c r="J54" s="927">
        <f t="shared" si="41"/>
        <v>1</v>
      </c>
      <c r="K54" s="927">
        <f t="shared" si="41"/>
        <v>248</v>
      </c>
      <c r="L54" s="927">
        <f t="shared" si="41"/>
        <v>930</v>
      </c>
      <c r="M54" s="927">
        <f t="shared" si="41"/>
        <v>1</v>
      </c>
      <c r="N54" s="927">
        <f t="shared" si="41"/>
        <v>118</v>
      </c>
      <c r="O54" s="927">
        <f t="shared" si="41"/>
        <v>492</v>
      </c>
      <c r="P54" s="1436">
        <f t="shared" si="41"/>
        <v>1</v>
      </c>
      <c r="Q54" s="1454">
        <f t="shared" si="41"/>
        <v>16</v>
      </c>
      <c r="R54" s="927">
        <f t="shared" si="41"/>
        <v>279</v>
      </c>
      <c r="S54" s="927">
        <f t="shared" si="41"/>
        <v>20</v>
      </c>
      <c r="T54" s="927">
        <f t="shared" si="41"/>
        <v>505</v>
      </c>
      <c r="U54" s="927">
        <f>SUM(U45:U53)</f>
        <v>0</v>
      </c>
      <c r="V54" s="927">
        <f>SUM(V45:V53)</f>
        <v>0</v>
      </c>
      <c r="W54" s="927">
        <f t="shared" si="41"/>
        <v>7</v>
      </c>
      <c r="X54" s="927">
        <f t="shared" si="41"/>
        <v>895</v>
      </c>
      <c r="Y54" s="927">
        <f>SUM(Y45:Y53)</f>
        <v>1</v>
      </c>
      <c r="Z54" s="927">
        <f>SUM(Z45:Z53)</f>
        <v>118</v>
      </c>
      <c r="AA54" s="927">
        <f>SUM(AA45:AA53)</f>
        <v>0</v>
      </c>
      <c r="AB54" s="929">
        <f>SUM(AB45:AB53)</f>
        <v>0</v>
      </c>
      <c r="AC54" s="385"/>
      <c r="AD54" s="1643"/>
      <c r="AE54" s="1643"/>
      <c r="AF54" s="1643"/>
      <c r="AG54" s="1643"/>
    </row>
    <row r="55" spans="1:33" ht="16.5" customHeight="1" x14ac:dyDescent="0.2">
      <c r="A55" s="2132" t="s">
        <v>393</v>
      </c>
      <c r="B55" s="937" t="s">
        <v>610</v>
      </c>
      <c r="C55" s="289">
        <f>+F55+J55+M55</f>
        <v>3</v>
      </c>
      <c r="D55" s="289">
        <f>+G55+K55+N55</f>
        <v>598</v>
      </c>
      <c r="E55" s="289">
        <f>+H55+L55+O55</f>
        <v>2654</v>
      </c>
      <c r="F55" s="541">
        <v>2</v>
      </c>
      <c r="G55" s="541">
        <v>248</v>
      </c>
      <c r="H55" s="289">
        <v>1167</v>
      </c>
      <c r="I55" s="289">
        <v>1</v>
      </c>
      <c r="J55" s="289"/>
      <c r="K55" s="289"/>
      <c r="L55" s="289"/>
      <c r="M55" s="289">
        <v>1</v>
      </c>
      <c r="N55" s="289">
        <v>350</v>
      </c>
      <c r="O55" s="289">
        <v>1487</v>
      </c>
      <c r="P55" s="1437">
        <v>3</v>
      </c>
      <c r="Q55" s="1455"/>
      <c r="R55" s="289"/>
      <c r="S55" s="289">
        <v>2</v>
      </c>
      <c r="T55" s="289">
        <v>248</v>
      </c>
      <c r="U55" s="289"/>
      <c r="V55" s="289"/>
      <c r="W55" s="289"/>
      <c r="X55" s="289"/>
      <c r="Y55" s="289">
        <v>1</v>
      </c>
      <c r="Z55" s="289">
        <v>350</v>
      </c>
      <c r="AA55" s="294"/>
      <c r="AB55" s="386"/>
      <c r="AC55" s="385"/>
      <c r="AD55" s="1643"/>
      <c r="AE55" s="1643"/>
      <c r="AF55" s="1643"/>
      <c r="AG55" s="1643"/>
    </row>
    <row r="56" spans="1:33" ht="16.5" customHeight="1" x14ac:dyDescent="0.2">
      <c r="A56" s="2125"/>
      <c r="B56" s="292" t="s">
        <v>604</v>
      </c>
      <c r="C56" s="290">
        <f>+F56+J56+M56</f>
        <v>1</v>
      </c>
      <c r="D56" s="543">
        <f>+G56+K56+N56</f>
        <v>80</v>
      </c>
      <c r="E56" s="543">
        <f t="shared" ref="E56:E57" si="42">+H56+L56+O56</f>
        <v>376</v>
      </c>
      <c r="F56" s="543">
        <v>1</v>
      </c>
      <c r="G56" s="543">
        <v>80</v>
      </c>
      <c r="H56" s="543">
        <v>376</v>
      </c>
      <c r="I56" s="543">
        <v>1</v>
      </c>
      <c r="J56" s="543"/>
      <c r="K56" s="543"/>
      <c r="L56" s="543"/>
      <c r="M56" s="543"/>
      <c r="N56" s="290"/>
      <c r="O56" s="542"/>
      <c r="P56" s="1440"/>
      <c r="Q56" s="1459"/>
      <c r="R56" s="543"/>
      <c r="S56" s="543"/>
      <c r="T56" s="543"/>
      <c r="U56" s="543">
        <v>1</v>
      </c>
      <c r="V56" s="543">
        <v>80</v>
      </c>
      <c r="W56" s="543"/>
      <c r="X56" s="543"/>
      <c r="Y56" s="543"/>
      <c r="Z56" s="290"/>
      <c r="AA56" s="543"/>
      <c r="AB56" s="387"/>
      <c r="AC56" s="385"/>
      <c r="AD56" s="1643"/>
      <c r="AE56" s="1643"/>
      <c r="AF56" s="1643"/>
      <c r="AG56" s="1643"/>
    </row>
    <row r="57" spans="1:33" ht="16.5" customHeight="1" thickBot="1" x14ac:dyDescent="0.25">
      <c r="A57" s="2125"/>
      <c r="B57" s="292" t="s">
        <v>611</v>
      </c>
      <c r="C57" s="542">
        <f>+F57+J57+M57</f>
        <v>3</v>
      </c>
      <c r="D57" s="543">
        <f>+G57+K57+N57</f>
        <v>734</v>
      </c>
      <c r="E57" s="543">
        <f t="shared" si="42"/>
        <v>3363</v>
      </c>
      <c r="F57" s="543">
        <v>1</v>
      </c>
      <c r="G57" s="543">
        <v>74</v>
      </c>
      <c r="H57" s="543">
        <v>351</v>
      </c>
      <c r="I57" s="543">
        <v>1</v>
      </c>
      <c r="J57" s="543"/>
      <c r="K57" s="543"/>
      <c r="L57" s="543"/>
      <c r="M57" s="543">
        <v>2</v>
      </c>
      <c r="N57" s="290">
        <v>660</v>
      </c>
      <c r="O57" s="290">
        <v>3012</v>
      </c>
      <c r="P57" s="1438">
        <v>3</v>
      </c>
      <c r="Q57" s="1456"/>
      <c r="R57" s="543"/>
      <c r="S57" s="543"/>
      <c r="T57" s="543"/>
      <c r="U57" s="543">
        <v>1</v>
      </c>
      <c r="V57" s="543">
        <v>74</v>
      </c>
      <c r="W57" s="543"/>
      <c r="X57" s="543"/>
      <c r="Y57" s="543">
        <v>2</v>
      </c>
      <c r="Z57" s="290">
        <v>660</v>
      </c>
      <c r="AA57" s="543"/>
      <c r="AB57" s="387"/>
      <c r="AC57" s="385"/>
      <c r="AD57" s="1643"/>
      <c r="AE57" s="1643"/>
      <c r="AF57" s="1643"/>
      <c r="AG57" s="1643"/>
    </row>
    <row r="58" spans="1:33" ht="16.5" customHeight="1" thickTop="1" thickBot="1" x14ac:dyDescent="0.25">
      <c r="A58" s="2126"/>
      <c r="B58" s="904" t="s">
        <v>573</v>
      </c>
      <c r="C58" s="927">
        <f>SUM(C55:C57)</f>
        <v>7</v>
      </c>
      <c r="D58" s="927">
        <f t="shared" ref="D58:AB58" si="43">SUM(D55:D57)</f>
        <v>1412</v>
      </c>
      <c r="E58" s="927">
        <f t="shared" si="43"/>
        <v>6393</v>
      </c>
      <c r="F58" s="927">
        <f t="shared" si="43"/>
        <v>4</v>
      </c>
      <c r="G58" s="927">
        <f t="shared" si="43"/>
        <v>402</v>
      </c>
      <c r="H58" s="927">
        <f t="shared" si="43"/>
        <v>1894</v>
      </c>
      <c r="I58" s="927">
        <f t="shared" si="43"/>
        <v>3</v>
      </c>
      <c r="J58" s="927">
        <f t="shared" si="43"/>
        <v>0</v>
      </c>
      <c r="K58" s="927">
        <f t="shared" si="43"/>
        <v>0</v>
      </c>
      <c r="L58" s="927">
        <f t="shared" si="43"/>
        <v>0</v>
      </c>
      <c r="M58" s="927">
        <f t="shared" si="43"/>
        <v>3</v>
      </c>
      <c r="N58" s="927">
        <f t="shared" si="43"/>
        <v>1010</v>
      </c>
      <c r="O58" s="927">
        <f t="shared" si="43"/>
        <v>4499</v>
      </c>
      <c r="P58" s="927">
        <f t="shared" si="43"/>
        <v>6</v>
      </c>
      <c r="Q58" s="927">
        <f t="shared" si="43"/>
        <v>0</v>
      </c>
      <c r="R58" s="927">
        <f t="shared" si="43"/>
        <v>0</v>
      </c>
      <c r="S58" s="927">
        <f t="shared" si="43"/>
        <v>2</v>
      </c>
      <c r="T58" s="927">
        <f t="shared" si="43"/>
        <v>248</v>
      </c>
      <c r="U58" s="927">
        <f t="shared" si="43"/>
        <v>2</v>
      </c>
      <c r="V58" s="927">
        <f t="shared" si="43"/>
        <v>154</v>
      </c>
      <c r="W58" s="927">
        <f t="shared" si="43"/>
        <v>0</v>
      </c>
      <c r="X58" s="927">
        <f t="shared" si="43"/>
        <v>0</v>
      </c>
      <c r="Y58" s="927">
        <f t="shared" si="43"/>
        <v>3</v>
      </c>
      <c r="Z58" s="927">
        <f t="shared" si="43"/>
        <v>1010</v>
      </c>
      <c r="AA58" s="927">
        <f t="shared" si="43"/>
        <v>0</v>
      </c>
      <c r="AB58" s="927">
        <f t="shared" si="43"/>
        <v>0</v>
      </c>
      <c r="AC58" s="385"/>
      <c r="AD58" s="1643"/>
      <c r="AE58" s="1643"/>
      <c r="AF58" s="1643"/>
      <c r="AG58" s="1643"/>
    </row>
    <row r="59" spans="1:33" ht="16.5" customHeight="1" x14ac:dyDescent="0.2">
      <c r="A59" s="2124" t="s">
        <v>388</v>
      </c>
      <c r="B59" s="1751" t="s">
        <v>617</v>
      </c>
      <c r="C59" s="377">
        <v>13</v>
      </c>
      <c r="D59" s="377">
        <v>942</v>
      </c>
      <c r="E59" s="377">
        <v>5048</v>
      </c>
      <c r="F59" s="378">
        <v>11</v>
      </c>
      <c r="G59" s="378">
        <v>246</v>
      </c>
      <c r="H59" s="377">
        <v>903</v>
      </c>
      <c r="I59" s="377">
        <v>2</v>
      </c>
      <c r="J59" s="1530"/>
      <c r="K59" s="1530"/>
      <c r="L59" s="1530"/>
      <c r="M59" s="377">
        <v>2</v>
      </c>
      <c r="N59" s="377">
        <v>696</v>
      </c>
      <c r="O59" s="377">
        <v>4145</v>
      </c>
      <c r="P59" s="1443">
        <v>2</v>
      </c>
      <c r="Q59" s="1461">
        <v>5</v>
      </c>
      <c r="R59" s="377">
        <v>67</v>
      </c>
      <c r="S59" s="377">
        <v>6</v>
      </c>
      <c r="T59" s="377">
        <v>179</v>
      </c>
      <c r="U59" s="1530"/>
      <c r="V59" s="1530"/>
      <c r="W59" s="1530"/>
      <c r="X59" s="1530"/>
      <c r="Y59" s="377">
        <v>2</v>
      </c>
      <c r="Z59" s="377">
        <v>696</v>
      </c>
      <c r="AA59" s="1531"/>
      <c r="AB59" s="1532"/>
      <c r="AC59" s="385"/>
      <c r="AD59" s="1643"/>
      <c r="AE59" s="1643"/>
      <c r="AF59" s="1643"/>
      <c r="AG59" s="1643"/>
    </row>
    <row r="60" spans="1:33" ht="16.5" customHeight="1" x14ac:dyDescent="0.2">
      <c r="A60" s="2125"/>
      <c r="B60" s="546" t="s">
        <v>618</v>
      </c>
      <c r="C60" s="290">
        <v>2</v>
      </c>
      <c r="D60" s="542">
        <v>49.7</v>
      </c>
      <c r="E60" s="542">
        <v>202.5</v>
      </c>
      <c r="F60" s="543">
        <v>2</v>
      </c>
      <c r="G60" s="543">
        <v>49.7</v>
      </c>
      <c r="H60" s="290">
        <v>202.5</v>
      </c>
      <c r="I60" s="290"/>
      <c r="J60" s="290"/>
      <c r="K60" s="290"/>
      <c r="L60" s="290"/>
      <c r="M60" s="290"/>
      <c r="N60" s="290"/>
      <c r="O60" s="290"/>
      <c r="P60" s="1438"/>
      <c r="Q60" s="1456">
        <v>1</v>
      </c>
      <c r="R60" s="290">
        <v>14.7</v>
      </c>
      <c r="S60" s="290">
        <v>1</v>
      </c>
      <c r="T60" s="290">
        <v>35</v>
      </c>
      <c r="U60" s="290"/>
      <c r="V60" s="290"/>
      <c r="W60" s="290"/>
      <c r="X60" s="290"/>
      <c r="Y60" s="290"/>
      <c r="Z60" s="290"/>
      <c r="AA60" s="290"/>
      <c r="AB60" s="387"/>
      <c r="AC60" s="385"/>
      <c r="AD60" s="1643"/>
      <c r="AE60" s="1643"/>
      <c r="AF60" s="1643"/>
      <c r="AG60" s="1643"/>
    </row>
    <row r="61" spans="1:33" ht="16.5" customHeight="1" thickBot="1" x14ac:dyDescent="0.25">
      <c r="A61" s="2125"/>
      <c r="B61" s="292" t="s">
        <v>619</v>
      </c>
      <c r="C61" s="542">
        <v>2</v>
      </c>
      <c r="D61" s="938">
        <v>26</v>
      </c>
      <c r="E61" s="938">
        <v>77</v>
      </c>
      <c r="F61" s="543">
        <v>2</v>
      </c>
      <c r="G61" s="543">
        <v>26</v>
      </c>
      <c r="H61" s="290">
        <v>77</v>
      </c>
      <c r="I61" s="290">
        <v>1</v>
      </c>
      <c r="J61" s="290"/>
      <c r="K61" s="290"/>
      <c r="L61" s="290"/>
      <c r="M61" s="290"/>
      <c r="N61" s="290"/>
      <c r="O61" s="290"/>
      <c r="P61" s="1438"/>
      <c r="Q61" s="1456">
        <v>1</v>
      </c>
      <c r="R61" s="290">
        <v>6</v>
      </c>
      <c r="S61" s="290">
        <v>1</v>
      </c>
      <c r="T61" s="290">
        <v>20</v>
      </c>
      <c r="U61" s="290"/>
      <c r="V61" s="290"/>
      <c r="W61" s="290"/>
      <c r="X61" s="290"/>
      <c r="Y61" s="290"/>
      <c r="Z61" s="290"/>
      <c r="AA61" s="544"/>
      <c r="AB61" s="545"/>
      <c r="AC61" s="385"/>
      <c r="AD61" s="1643"/>
      <c r="AE61" s="1643"/>
      <c r="AF61" s="1643"/>
      <c r="AG61" s="1643"/>
    </row>
    <row r="62" spans="1:33" ht="16.5" customHeight="1" thickTop="1" thickBot="1" x14ac:dyDescent="0.25">
      <c r="A62" s="2126"/>
      <c r="B62" s="904" t="s">
        <v>573</v>
      </c>
      <c r="C62" s="927">
        <f>SUM(C59:C61)</f>
        <v>17</v>
      </c>
      <c r="D62" s="928">
        <f t="shared" ref="D62:AB62" si="44">SUM(D59:D61)</f>
        <v>1017.7</v>
      </c>
      <c r="E62" s="928">
        <f t="shared" si="44"/>
        <v>5327.5</v>
      </c>
      <c r="F62" s="928">
        <f t="shared" si="44"/>
        <v>15</v>
      </c>
      <c r="G62" s="928">
        <f t="shared" si="44"/>
        <v>321.7</v>
      </c>
      <c r="H62" s="927">
        <f t="shared" si="44"/>
        <v>1182.5</v>
      </c>
      <c r="I62" s="927">
        <f t="shared" si="44"/>
        <v>3</v>
      </c>
      <c r="J62" s="927">
        <f t="shared" si="44"/>
        <v>0</v>
      </c>
      <c r="K62" s="927">
        <f t="shared" si="44"/>
        <v>0</v>
      </c>
      <c r="L62" s="927">
        <f t="shared" si="44"/>
        <v>0</v>
      </c>
      <c r="M62" s="927">
        <f t="shared" si="44"/>
        <v>2</v>
      </c>
      <c r="N62" s="927">
        <f t="shared" si="44"/>
        <v>696</v>
      </c>
      <c r="O62" s="927">
        <f t="shared" si="44"/>
        <v>4145</v>
      </c>
      <c r="P62" s="1436">
        <f t="shared" si="44"/>
        <v>2</v>
      </c>
      <c r="Q62" s="1454">
        <f t="shared" si="44"/>
        <v>7</v>
      </c>
      <c r="R62" s="927">
        <f t="shared" si="44"/>
        <v>87.7</v>
      </c>
      <c r="S62" s="927">
        <f t="shared" si="44"/>
        <v>8</v>
      </c>
      <c r="T62" s="927">
        <f t="shared" si="44"/>
        <v>234</v>
      </c>
      <c r="U62" s="927">
        <f t="shared" si="44"/>
        <v>0</v>
      </c>
      <c r="V62" s="927">
        <f t="shared" si="44"/>
        <v>0</v>
      </c>
      <c r="W62" s="927">
        <f t="shared" si="44"/>
        <v>0</v>
      </c>
      <c r="X62" s="927">
        <f t="shared" si="44"/>
        <v>0</v>
      </c>
      <c r="Y62" s="927">
        <f t="shared" si="44"/>
        <v>2</v>
      </c>
      <c r="Z62" s="927">
        <f t="shared" si="44"/>
        <v>696</v>
      </c>
      <c r="AA62" s="927">
        <f t="shared" si="44"/>
        <v>0</v>
      </c>
      <c r="AB62" s="929">
        <f t="shared" si="44"/>
        <v>0</v>
      </c>
      <c r="AC62" s="385"/>
      <c r="AD62" s="1643"/>
      <c r="AE62" s="1643"/>
      <c r="AF62" s="1643"/>
      <c r="AG62" s="1643"/>
    </row>
    <row r="63" spans="1:33" ht="16.5" customHeight="1" x14ac:dyDescent="0.2">
      <c r="A63" s="2124" t="s">
        <v>408</v>
      </c>
      <c r="B63" s="1546" t="s">
        <v>271</v>
      </c>
      <c r="C63" s="1340">
        <v>1</v>
      </c>
      <c r="D63" s="1341">
        <v>444.35010177377148</v>
      </c>
      <c r="E63" s="1341">
        <v>2199.292147896977</v>
      </c>
      <c r="F63" s="1342"/>
      <c r="G63" s="1342"/>
      <c r="H63" s="1343"/>
      <c r="I63" s="1343"/>
      <c r="J63" s="1343"/>
      <c r="K63" s="1343"/>
      <c r="L63" s="1343"/>
      <c r="M63" s="1343">
        <v>1</v>
      </c>
      <c r="N63" s="1343">
        <v>444.35010177377148</v>
      </c>
      <c r="O63" s="1343">
        <v>2199.292147896977</v>
      </c>
      <c r="P63" s="1441">
        <v>0</v>
      </c>
      <c r="Q63" s="1684"/>
      <c r="R63" s="1343"/>
      <c r="S63" s="1343"/>
      <c r="T63" s="1343"/>
      <c r="U63" s="1343"/>
      <c r="V63" s="1343"/>
      <c r="W63" s="1343"/>
      <c r="X63" s="1343"/>
      <c r="Y63" s="1343">
        <v>1</v>
      </c>
      <c r="Z63" s="1343">
        <v>444.35010177377148</v>
      </c>
      <c r="AA63" s="1344">
        <v>1</v>
      </c>
      <c r="AB63" s="1362">
        <v>2199.292147896977</v>
      </c>
      <c r="AC63" s="385"/>
      <c r="AD63" s="1643"/>
      <c r="AE63" s="1643"/>
      <c r="AF63" s="1643"/>
      <c r="AG63" s="1643"/>
    </row>
    <row r="64" spans="1:33" ht="16.5" customHeight="1" x14ac:dyDescent="0.2">
      <c r="A64" s="2125"/>
      <c r="B64" s="292" t="s">
        <v>272</v>
      </c>
      <c r="C64" s="1345">
        <v>4</v>
      </c>
      <c r="D64" s="1346">
        <v>612.74869148008145</v>
      </c>
      <c r="E64" s="1346">
        <v>3751.8852223144072</v>
      </c>
      <c r="F64" s="1347">
        <v>3</v>
      </c>
      <c r="G64" s="1347">
        <v>157.5423088107008</v>
      </c>
      <c r="H64" s="542">
        <v>970.82155731909666</v>
      </c>
      <c r="I64" s="290">
        <v>0</v>
      </c>
      <c r="J64" s="290">
        <v>0</v>
      </c>
      <c r="K64" s="290">
        <v>0</v>
      </c>
      <c r="L64" s="290">
        <v>0</v>
      </c>
      <c r="M64" s="290">
        <v>1</v>
      </c>
      <c r="N64" s="290">
        <v>454.44896772317537</v>
      </c>
      <c r="O64" s="290">
        <v>2782.6095591948633</v>
      </c>
      <c r="P64" s="1438">
        <v>1</v>
      </c>
      <c r="Q64" s="1456">
        <v>0</v>
      </c>
      <c r="R64" s="290">
        <v>0</v>
      </c>
      <c r="S64" s="290">
        <v>0</v>
      </c>
      <c r="T64" s="290">
        <v>0</v>
      </c>
      <c r="U64" s="290">
        <v>3</v>
      </c>
      <c r="V64" s="290">
        <v>158.29972375690608</v>
      </c>
      <c r="W64" s="290">
        <v>0</v>
      </c>
      <c r="X64" s="290">
        <v>0</v>
      </c>
      <c r="Y64" s="290">
        <v>1</v>
      </c>
      <c r="Z64" s="290">
        <v>454.44896772317537</v>
      </c>
      <c r="AA64" s="544">
        <v>0</v>
      </c>
      <c r="AB64" s="387">
        <v>0</v>
      </c>
      <c r="AC64" s="385"/>
      <c r="AD64" s="1643"/>
      <c r="AE64" s="1643"/>
      <c r="AF64" s="1643"/>
      <c r="AG64" s="1643"/>
    </row>
    <row r="65" spans="1:33" ht="16.5" customHeight="1" x14ac:dyDescent="0.2">
      <c r="A65" s="2125"/>
      <c r="B65" s="292" t="s">
        <v>338</v>
      </c>
      <c r="C65" s="1345">
        <v>2</v>
      </c>
      <c r="D65" s="1346"/>
      <c r="E65" s="1346">
        <v>537.97118144434023</v>
      </c>
      <c r="F65" s="1347">
        <v>2</v>
      </c>
      <c r="G65" s="1347"/>
      <c r="H65" s="542">
        <v>537.97118144434023</v>
      </c>
      <c r="I65" s="290">
        <v>2</v>
      </c>
      <c r="J65" s="290"/>
      <c r="K65" s="290"/>
      <c r="L65" s="290"/>
      <c r="M65" s="290"/>
      <c r="N65" s="290"/>
      <c r="O65" s="290"/>
      <c r="P65" s="1438"/>
      <c r="Q65" s="1456"/>
      <c r="R65" s="290"/>
      <c r="S65" s="290"/>
      <c r="T65" s="290"/>
      <c r="U65" s="290"/>
      <c r="V65" s="290"/>
      <c r="W65" s="290"/>
      <c r="X65" s="290"/>
      <c r="Y65" s="290"/>
      <c r="Z65" s="290"/>
      <c r="AA65" s="544">
        <v>2</v>
      </c>
      <c r="AB65" s="387">
        <v>169.18266119904769</v>
      </c>
      <c r="AC65" s="385"/>
      <c r="AD65" s="1643"/>
      <c r="AE65" s="1643"/>
      <c r="AF65" s="1643"/>
      <c r="AG65" s="1643"/>
    </row>
    <row r="66" spans="1:33" ht="16.5" customHeight="1" x14ac:dyDescent="0.2">
      <c r="A66" s="2125"/>
      <c r="B66" s="546" t="s">
        <v>339</v>
      </c>
      <c r="C66" s="1345"/>
      <c r="D66" s="1346"/>
      <c r="E66" s="1346"/>
      <c r="F66" s="1347"/>
      <c r="G66" s="1347"/>
      <c r="H66" s="542"/>
      <c r="I66" s="290"/>
      <c r="J66" s="290"/>
      <c r="K66" s="290"/>
      <c r="L66" s="290"/>
      <c r="M66" s="290"/>
      <c r="N66" s="290"/>
      <c r="O66" s="290"/>
      <c r="P66" s="1438"/>
      <c r="Q66" s="1456"/>
      <c r="R66" s="290"/>
      <c r="S66" s="290"/>
      <c r="T66" s="290"/>
      <c r="U66" s="290"/>
      <c r="V66" s="290"/>
      <c r="W66" s="290"/>
      <c r="X66" s="290"/>
      <c r="Y66" s="290"/>
      <c r="Z66" s="290"/>
      <c r="AA66" s="290"/>
      <c r="AB66" s="387"/>
      <c r="AC66" s="385"/>
      <c r="AD66" s="1643"/>
      <c r="AE66" s="1643"/>
      <c r="AF66" s="1643"/>
      <c r="AG66" s="1643"/>
    </row>
    <row r="67" spans="1:33" ht="16.5" customHeight="1" x14ac:dyDescent="0.2">
      <c r="A67" s="2125"/>
      <c r="B67" s="546" t="s">
        <v>340</v>
      </c>
      <c r="C67" s="1345"/>
      <c r="D67" s="1346"/>
      <c r="E67" s="1346"/>
      <c r="F67" s="1347"/>
      <c r="G67" s="1347"/>
      <c r="H67" s="542"/>
      <c r="I67" s="290"/>
      <c r="J67" s="290"/>
      <c r="K67" s="290"/>
      <c r="L67" s="290"/>
      <c r="M67" s="290"/>
      <c r="N67" s="290"/>
      <c r="O67" s="290"/>
      <c r="P67" s="1438"/>
      <c r="Q67" s="1456"/>
      <c r="R67" s="290"/>
      <c r="S67" s="290"/>
      <c r="T67" s="290"/>
      <c r="U67" s="290"/>
      <c r="V67" s="290"/>
      <c r="W67" s="290"/>
      <c r="X67" s="290"/>
      <c r="Y67" s="290"/>
      <c r="Z67" s="290"/>
      <c r="AA67" s="544"/>
      <c r="AB67" s="387"/>
      <c r="AC67" s="385"/>
      <c r="AD67" s="1643"/>
      <c r="AE67" s="1643"/>
      <c r="AF67" s="1643"/>
      <c r="AG67" s="1643"/>
    </row>
    <row r="68" spans="1:33" ht="16.5" customHeight="1" x14ac:dyDescent="0.2">
      <c r="A68" s="2125"/>
      <c r="B68" s="546" t="s">
        <v>639</v>
      </c>
      <c r="C68" s="1345"/>
      <c r="D68" s="1346"/>
      <c r="E68" s="1346"/>
      <c r="F68" s="1347"/>
      <c r="G68" s="1347"/>
      <c r="H68" s="542"/>
      <c r="I68" s="290"/>
      <c r="J68" s="290"/>
      <c r="K68" s="290"/>
      <c r="L68" s="290"/>
      <c r="M68" s="290"/>
      <c r="N68" s="290"/>
      <c r="O68" s="290"/>
      <c r="P68" s="1438"/>
      <c r="Q68" s="1456"/>
      <c r="R68" s="290"/>
      <c r="S68" s="290"/>
      <c r="T68" s="290"/>
      <c r="U68" s="290"/>
      <c r="V68" s="290"/>
      <c r="W68" s="290"/>
      <c r="X68" s="290"/>
      <c r="Y68" s="290"/>
      <c r="Z68" s="290"/>
      <c r="AA68" s="544"/>
      <c r="AB68" s="387"/>
      <c r="AC68" s="385"/>
      <c r="AD68" s="1643"/>
      <c r="AE68" s="1643"/>
      <c r="AF68" s="1643"/>
      <c r="AG68" s="1643"/>
    </row>
    <row r="69" spans="1:33" ht="16.5" customHeight="1" thickBot="1" x14ac:dyDescent="0.25">
      <c r="A69" s="2125"/>
      <c r="B69" s="939" t="s">
        <v>251</v>
      </c>
      <c r="C69" s="1348">
        <v>10</v>
      </c>
      <c r="D69" s="1349">
        <v>1174.2456382669382</v>
      </c>
      <c r="E69" s="1349">
        <v>5612.1112424428256</v>
      </c>
      <c r="F69" s="1350">
        <v>8</v>
      </c>
      <c r="G69" s="1351">
        <v>412.033730735679</v>
      </c>
      <c r="H69" s="938">
        <v>1972.5609986292475</v>
      </c>
      <c r="I69" s="1391">
        <v>0</v>
      </c>
      <c r="J69" s="290">
        <v>0</v>
      </c>
      <c r="K69" s="290">
        <v>0</v>
      </c>
      <c r="L69" s="938">
        <v>0</v>
      </c>
      <c r="M69" s="290">
        <v>2</v>
      </c>
      <c r="N69" s="290">
        <v>761.4544925850538</v>
      </c>
      <c r="O69" s="290">
        <v>3641.0961380131307</v>
      </c>
      <c r="P69" s="1438">
        <v>3</v>
      </c>
      <c r="Q69" s="1456">
        <v>1</v>
      </c>
      <c r="R69" s="290">
        <v>6</v>
      </c>
      <c r="S69" s="290">
        <v>2</v>
      </c>
      <c r="T69" s="290">
        <v>86</v>
      </c>
      <c r="U69" s="290">
        <v>4</v>
      </c>
      <c r="V69" s="290">
        <v>218.89291945332945</v>
      </c>
      <c r="W69" s="290">
        <v>0</v>
      </c>
      <c r="X69" s="290">
        <v>0</v>
      </c>
      <c r="Y69" s="290">
        <v>2</v>
      </c>
      <c r="Z69" s="290">
        <v>761.4544925850538</v>
      </c>
      <c r="AA69" s="290">
        <v>3</v>
      </c>
      <c r="AB69" s="387">
        <v>2392.0136247745472</v>
      </c>
      <c r="AC69" s="385"/>
      <c r="AD69" s="1643"/>
      <c r="AE69" s="1643"/>
      <c r="AF69" s="1643"/>
      <c r="AG69" s="1643"/>
    </row>
    <row r="70" spans="1:33" ht="16.5" customHeight="1" thickTop="1" thickBot="1" x14ac:dyDescent="0.25">
      <c r="A70" s="2126"/>
      <c r="B70" s="1547" t="s">
        <v>507</v>
      </c>
      <c r="C70" s="1548">
        <f>SUM(C63:C69)</f>
        <v>17</v>
      </c>
      <c r="D70" s="1549">
        <f t="shared" ref="D70:Z70" si="45">SUM(D63:D69)</f>
        <v>2231.3444315207907</v>
      </c>
      <c r="E70" s="1549">
        <f t="shared" si="45"/>
        <v>12101.259794098551</v>
      </c>
      <c r="F70" s="1549">
        <f>SUM(F63:F69)</f>
        <v>13</v>
      </c>
      <c r="G70" s="1549">
        <f>SUM(G63:G69)</f>
        <v>569.57603954637977</v>
      </c>
      <c r="H70" s="1548">
        <f>SUM(H63:H69)</f>
        <v>3481.3537373926843</v>
      </c>
      <c r="I70" s="1548">
        <f t="shared" ref="I70:P70" si="46">SUM(I63:I69)</f>
        <v>2</v>
      </c>
      <c r="J70" s="1548">
        <f t="shared" si="46"/>
        <v>0</v>
      </c>
      <c r="K70" s="1548">
        <f t="shared" si="46"/>
        <v>0</v>
      </c>
      <c r="L70" s="1548">
        <f t="shared" si="46"/>
        <v>0</v>
      </c>
      <c r="M70" s="1548">
        <f t="shared" si="46"/>
        <v>4</v>
      </c>
      <c r="N70" s="1548">
        <f t="shared" si="46"/>
        <v>1660.2535620820008</v>
      </c>
      <c r="O70" s="1548">
        <f t="shared" si="46"/>
        <v>8622.9978451049701</v>
      </c>
      <c r="P70" s="1550">
        <f t="shared" si="46"/>
        <v>4</v>
      </c>
      <c r="Q70" s="1460">
        <f t="shared" si="45"/>
        <v>1</v>
      </c>
      <c r="R70" s="547">
        <f t="shared" si="45"/>
        <v>6</v>
      </c>
      <c r="S70" s="547">
        <f t="shared" si="45"/>
        <v>2</v>
      </c>
      <c r="T70" s="547">
        <f t="shared" si="45"/>
        <v>86</v>
      </c>
      <c r="U70" s="547">
        <f t="shared" si="45"/>
        <v>7</v>
      </c>
      <c r="V70" s="547">
        <f t="shared" si="45"/>
        <v>377.19264321023553</v>
      </c>
      <c r="W70" s="547">
        <f>SUM(W63:W69)</f>
        <v>0</v>
      </c>
      <c r="X70" s="547">
        <f>SUM(X63:X69)</f>
        <v>0</v>
      </c>
      <c r="Y70" s="547">
        <f>SUM(Y63:Y69)</f>
        <v>4</v>
      </c>
      <c r="Z70" s="547">
        <f t="shared" si="45"/>
        <v>1660.2535620820008</v>
      </c>
      <c r="AA70" s="547">
        <f>SUM(AA63:AA69)</f>
        <v>6</v>
      </c>
      <c r="AB70" s="1551">
        <f>SUM(AB63:AB69)</f>
        <v>4760.4884338705724</v>
      </c>
      <c r="AC70" s="385"/>
      <c r="AD70" s="1643"/>
      <c r="AE70" s="1643"/>
      <c r="AF70" s="1643"/>
      <c r="AG70" s="1643"/>
    </row>
    <row r="71" spans="1:33" ht="16.5" customHeight="1" x14ac:dyDescent="0.2">
      <c r="A71" s="2124" t="s">
        <v>389</v>
      </c>
      <c r="B71" s="292" t="s">
        <v>650</v>
      </c>
      <c r="C71" s="289">
        <v>5</v>
      </c>
      <c r="D71" s="289">
        <v>37</v>
      </c>
      <c r="E71" s="289">
        <v>190</v>
      </c>
      <c r="F71" s="541">
        <v>5</v>
      </c>
      <c r="G71" s="289">
        <v>37</v>
      </c>
      <c r="H71" s="289">
        <v>190</v>
      </c>
      <c r="I71" s="289"/>
      <c r="J71" s="289"/>
      <c r="K71" s="289"/>
      <c r="L71" s="289"/>
      <c r="M71" s="289"/>
      <c r="N71" s="289"/>
      <c r="O71" s="289"/>
      <c r="P71" s="1437"/>
      <c r="Q71" s="1455">
        <v>5</v>
      </c>
      <c r="R71" s="289">
        <v>37</v>
      </c>
      <c r="S71" s="289"/>
      <c r="T71" s="289"/>
      <c r="U71" s="289"/>
      <c r="V71" s="289"/>
      <c r="W71" s="289"/>
      <c r="X71" s="289"/>
      <c r="Y71" s="289"/>
      <c r="Z71" s="289"/>
      <c r="AA71" s="294"/>
      <c r="AB71" s="386"/>
      <c r="AC71" s="385"/>
      <c r="AD71" s="1643"/>
      <c r="AE71" s="1643"/>
      <c r="AF71" s="1643"/>
      <c r="AG71" s="1643"/>
    </row>
    <row r="72" spans="1:33" ht="16.5" customHeight="1" x14ac:dyDescent="0.2">
      <c r="A72" s="2125"/>
      <c r="B72" s="292" t="s">
        <v>651</v>
      </c>
      <c r="C72" s="542">
        <v>6</v>
      </c>
      <c r="D72" s="542">
        <v>170</v>
      </c>
      <c r="E72" s="543">
        <v>834</v>
      </c>
      <c r="F72" s="543">
        <v>6</v>
      </c>
      <c r="G72" s="542">
        <v>170</v>
      </c>
      <c r="H72" s="543">
        <v>834</v>
      </c>
      <c r="I72" s="543">
        <v>6</v>
      </c>
      <c r="J72" s="290"/>
      <c r="K72" s="290"/>
      <c r="L72" s="290"/>
      <c r="M72" s="290"/>
      <c r="N72" s="290"/>
      <c r="O72" s="290"/>
      <c r="P72" s="1438"/>
      <c r="Q72" s="1456">
        <v>1</v>
      </c>
      <c r="R72" s="290">
        <v>10</v>
      </c>
      <c r="S72" s="543">
        <v>4</v>
      </c>
      <c r="T72" s="542">
        <v>105</v>
      </c>
      <c r="U72" s="290">
        <v>1</v>
      </c>
      <c r="V72" s="290">
        <v>55</v>
      </c>
      <c r="W72" s="290"/>
      <c r="X72" s="290"/>
      <c r="Y72" s="290"/>
      <c r="Z72" s="290"/>
      <c r="AA72" s="544">
        <v>4</v>
      </c>
      <c r="AB72" s="545">
        <v>344</v>
      </c>
      <c r="AC72" s="385"/>
      <c r="AD72" s="1643"/>
      <c r="AE72" s="1643"/>
      <c r="AF72" s="1643"/>
      <c r="AG72" s="1643"/>
    </row>
    <row r="73" spans="1:33" ht="16.5" customHeight="1" thickBot="1" x14ac:dyDescent="0.25">
      <c r="A73" s="2125"/>
      <c r="B73" s="546" t="s">
        <v>400</v>
      </c>
      <c r="C73" s="542">
        <v>5</v>
      </c>
      <c r="D73" s="290">
        <v>138</v>
      </c>
      <c r="E73" s="543">
        <v>640</v>
      </c>
      <c r="F73" s="543">
        <v>5</v>
      </c>
      <c r="G73" s="290">
        <v>138</v>
      </c>
      <c r="H73" s="543">
        <v>640</v>
      </c>
      <c r="I73" s="543"/>
      <c r="J73" s="290"/>
      <c r="K73" s="290"/>
      <c r="L73" s="290"/>
      <c r="M73" s="290"/>
      <c r="N73" s="290"/>
      <c r="O73" s="290"/>
      <c r="P73" s="1438"/>
      <c r="Q73" s="1456">
        <v>1</v>
      </c>
      <c r="R73" s="290">
        <v>16</v>
      </c>
      <c r="S73" s="543">
        <v>3</v>
      </c>
      <c r="T73" s="290">
        <v>69</v>
      </c>
      <c r="U73" s="290">
        <v>1</v>
      </c>
      <c r="V73" s="290">
        <v>53</v>
      </c>
      <c r="W73" s="290"/>
      <c r="X73" s="290"/>
      <c r="Y73" s="290"/>
      <c r="Z73" s="290"/>
      <c r="AA73" s="544">
        <v>4</v>
      </c>
      <c r="AB73" s="545">
        <v>297</v>
      </c>
      <c r="AC73" s="385"/>
      <c r="AD73" s="1643"/>
      <c r="AE73" s="1643"/>
      <c r="AF73" s="1643"/>
      <c r="AG73" s="1643"/>
    </row>
    <row r="74" spans="1:33" ht="16.5" customHeight="1" thickTop="1" thickBot="1" x14ac:dyDescent="0.25">
      <c r="A74" s="2133"/>
      <c r="B74" s="904" t="s">
        <v>652</v>
      </c>
      <c r="C74" s="547">
        <f t="shared" ref="C74:P74" si="47">SUM(C71:C73)</f>
        <v>16</v>
      </c>
      <c r="D74" s="547">
        <f t="shared" si="47"/>
        <v>345</v>
      </c>
      <c r="E74" s="547">
        <f t="shared" si="47"/>
        <v>1664</v>
      </c>
      <c r="F74" s="548">
        <f t="shared" si="47"/>
        <v>16</v>
      </c>
      <c r="G74" s="548">
        <f t="shared" si="47"/>
        <v>345</v>
      </c>
      <c r="H74" s="547">
        <f t="shared" si="47"/>
        <v>1664</v>
      </c>
      <c r="I74" s="547">
        <f t="shared" si="47"/>
        <v>6</v>
      </c>
      <c r="J74" s="547">
        <f t="shared" si="47"/>
        <v>0</v>
      </c>
      <c r="K74" s="547">
        <f t="shared" si="47"/>
        <v>0</v>
      </c>
      <c r="L74" s="547">
        <f t="shared" si="47"/>
        <v>0</v>
      </c>
      <c r="M74" s="547">
        <f t="shared" si="47"/>
        <v>0</v>
      </c>
      <c r="N74" s="547">
        <f t="shared" si="47"/>
        <v>0</v>
      </c>
      <c r="O74" s="547">
        <f t="shared" si="47"/>
        <v>0</v>
      </c>
      <c r="P74" s="1442">
        <f t="shared" si="47"/>
        <v>0</v>
      </c>
      <c r="Q74" s="1460">
        <f>SUM(Q71:Q73)</f>
        <v>7</v>
      </c>
      <c r="R74" s="547">
        <f>SUM(R71:R73)</f>
        <v>63</v>
      </c>
      <c r="S74" s="547">
        <f>SUM(S71:S73)</f>
        <v>7</v>
      </c>
      <c r="T74" s="547">
        <f>SUM(T71:T73)</f>
        <v>174</v>
      </c>
      <c r="U74" s="547">
        <f t="shared" ref="U74:AB74" si="48">SUM(U71:U73)</f>
        <v>2</v>
      </c>
      <c r="V74" s="547">
        <f t="shared" si="48"/>
        <v>108</v>
      </c>
      <c r="W74" s="547">
        <f t="shared" si="48"/>
        <v>0</v>
      </c>
      <c r="X74" s="547">
        <f t="shared" si="48"/>
        <v>0</v>
      </c>
      <c r="Y74" s="547">
        <f t="shared" si="48"/>
        <v>0</v>
      </c>
      <c r="Z74" s="547">
        <f t="shared" si="48"/>
        <v>0</v>
      </c>
      <c r="AA74" s="547">
        <f t="shared" si="48"/>
        <v>8</v>
      </c>
      <c r="AB74" s="549">
        <f t="shared" si="48"/>
        <v>641</v>
      </c>
      <c r="AC74" s="385"/>
      <c r="AD74" s="1643"/>
      <c r="AE74" s="1643"/>
      <c r="AF74" s="1643"/>
      <c r="AG74" s="1643"/>
    </row>
    <row r="75" spans="1:33" ht="16.5" customHeight="1" x14ac:dyDescent="0.2">
      <c r="A75" s="2122" t="s">
        <v>394</v>
      </c>
      <c r="B75" s="940" t="s">
        <v>759</v>
      </c>
      <c r="C75" s="1648">
        <v>1</v>
      </c>
      <c r="D75" s="1648">
        <v>489</v>
      </c>
      <c r="E75" s="1648">
        <v>2456</v>
      </c>
      <c r="F75" s="378"/>
      <c r="G75" s="378"/>
      <c r="H75" s="377"/>
      <c r="I75" s="377"/>
      <c r="J75" s="377"/>
      <c r="K75" s="377"/>
      <c r="L75" s="377"/>
      <c r="M75" s="377">
        <v>1</v>
      </c>
      <c r="N75" s="377">
        <v>489</v>
      </c>
      <c r="O75" s="377">
        <v>2456</v>
      </c>
      <c r="P75" s="1443">
        <v>1</v>
      </c>
      <c r="Q75" s="1461"/>
      <c r="R75" s="377"/>
      <c r="S75" s="377"/>
      <c r="T75" s="377"/>
      <c r="U75" s="377"/>
      <c r="V75" s="377"/>
      <c r="W75" s="377"/>
      <c r="X75" s="377"/>
      <c r="Y75" s="377">
        <v>1</v>
      </c>
      <c r="Z75" s="377">
        <v>489</v>
      </c>
      <c r="AA75" s="379"/>
      <c r="AB75" s="388"/>
      <c r="AC75" s="385"/>
    </row>
    <row r="76" spans="1:33" ht="16.5" customHeight="1" x14ac:dyDescent="0.2">
      <c r="A76" s="2123"/>
      <c r="B76" s="546" t="s">
        <v>401</v>
      </c>
      <c r="C76" s="1649">
        <v>3</v>
      </c>
      <c r="D76" s="381">
        <v>2250</v>
      </c>
      <c r="E76" s="381">
        <v>9879</v>
      </c>
      <c r="F76" s="381"/>
      <c r="G76" s="381"/>
      <c r="H76" s="382"/>
      <c r="I76" s="382"/>
      <c r="J76" s="382"/>
      <c r="K76" s="382"/>
      <c r="L76" s="382"/>
      <c r="M76" s="382">
        <v>3</v>
      </c>
      <c r="N76" s="382">
        <v>2250</v>
      </c>
      <c r="O76" s="382">
        <v>9879</v>
      </c>
      <c r="P76" s="1444">
        <v>3</v>
      </c>
      <c r="Q76" s="1457"/>
      <c r="R76" s="382"/>
      <c r="S76" s="382"/>
      <c r="T76" s="382"/>
      <c r="U76" s="382"/>
      <c r="V76" s="382"/>
      <c r="W76" s="382"/>
      <c r="X76" s="382"/>
      <c r="Y76" s="382">
        <v>3</v>
      </c>
      <c r="Z76" s="382">
        <v>9879</v>
      </c>
      <c r="AA76" s="383">
        <v>1</v>
      </c>
      <c r="AB76" s="389">
        <v>130</v>
      </c>
      <c r="AC76" s="385"/>
    </row>
    <row r="77" spans="1:33" ht="16.5" customHeight="1" x14ac:dyDescent="0.2">
      <c r="A77" s="2123"/>
      <c r="B77" s="292" t="s">
        <v>760</v>
      </c>
      <c r="C77" s="1649">
        <v>1</v>
      </c>
      <c r="D77" s="381">
        <v>380</v>
      </c>
      <c r="E77" s="381">
        <v>1980</v>
      </c>
      <c r="F77" s="381">
        <v>1</v>
      </c>
      <c r="G77" s="381">
        <v>380</v>
      </c>
      <c r="H77" s="382">
        <v>1980</v>
      </c>
      <c r="I77" s="382">
        <v>1</v>
      </c>
      <c r="J77" s="382"/>
      <c r="K77" s="382"/>
      <c r="L77" s="382"/>
      <c r="M77" s="382"/>
      <c r="N77" s="382"/>
      <c r="O77" s="382"/>
      <c r="P77" s="1444"/>
      <c r="Q77" s="1457"/>
      <c r="R77" s="382"/>
      <c r="S77" s="382"/>
      <c r="T77" s="382"/>
      <c r="U77" s="382"/>
      <c r="V77" s="382"/>
      <c r="W77" s="382"/>
      <c r="X77" s="382"/>
      <c r="Y77" s="382">
        <v>1</v>
      </c>
      <c r="Z77" s="382">
        <v>380</v>
      </c>
      <c r="AA77" s="383"/>
      <c r="AB77" s="389"/>
      <c r="AC77" s="385"/>
    </row>
    <row r="78" spans="1:33" ht="16.5" customHeight="1" thickBot="1" x14ac:dyDescent="0.25">
      <c r="A78" s="2123"/>
      <c r="B78" s="292" t="s">
        <v>761</v>
      </c>
      <c r="C78" s="382"/>
      <c r="D78" s="381"/>
      <c r="E78" s="381"/>
      <c r="F78" s="381"/>
      <c r="G78" s="381"/>
      <c r="H78" s="382"/>
      <c r="I78" s="382"/>
      <c r="J78" s="382"/>
      <c r="K78" s="382"/>
      <c r="L78" s="382"/>
      <c r="M78" s="382"/>
      <c r="N78" s="382"/>
      <c r="O78" s="382"/>
      <c r="P78" s="1444"/>
      <c r="Q78" s="1457"/>
      <c r="R78" s="382"/>
      <c r="S78" s="382"/>
      <c r="T78" s="382"/>
      <c r="U78" s="382"/>
      <c r="V78" s="382"/>
      <c r="W78" s="382"/>
      <c r="X78" s="382"/>
      <c r="Y78" s="382"/>
      <c r="Z78" s="382"/>
      <c r="AA78" s="382"/>
      <c r="AB78" s="390"/>
      <c r="AC78" s="385"/>
    </row>
    <row r="79" spans="1:33" ht="16.5" customHeight="1" thickTop="1" thickBot="1" x14ac:dyDescent="0.25">
      <c r="A79" s="941"/>
      <c r="B79" s="904" t="s">
        <v>762</v>
      </c>
      <c r="C79" s="384">
        <f>SUM(C75:C78)</f>
        <v>5</v>
      </c>
      <c r="D79" s="1650">
        <f t="shared" ref="D79:Z79" si="49">SUM(D75:D78)</f>
        <v>3119</v>
      </c>
      <c r="E79" s="1650">
        <f t="shared" si="49"/>
        <v>14315</v>
      </c>
      <c r="F79" s="1650">
        <f t="shared" si="49"/>
        <v>1</v>
      </c>
      <c r="G79" s="1650">
        <f t="shared" si="49"/>
        <v>380</v>
      </c>
      <c r="H79" s="384">
        <f t="shared" si="49"/>
        <v>1980</v>
      </c>
      <c r="I79" s="384">
        <f t="shared" si="49"/>
        <v>1</v>
      </c>
      <c r="J79" s="384">
        <f t="shared" si="49"/>
        <v>0</v>
      </c>
      <c r="K79" s="384">
        <f t="shared" si="49"/>
        <v>0</v>
      </c>
      <c r="L79" s="384">
        <f t="shared" si="49"/>
        <v>0</v>
      </c>
      <c r="M79" s="384">
        <f t="shared" si="49"/>
        <v>4</v>
      </c>
      <c r="N79" s="384">
        <f t="shared" si="49"/>
        <v>2739</v>
      </c>
      <c r="O79" s="384">
        <f t="shared" si="49"/>
        <v>12335</v>
      </c>
      <c r="P79" s="1445">
        <f t="shared" si="49"/>
        <v>4</v>
      </c>
      <c r="Q79" s="1462">
        <f t="shared" si="49"/>
        <v>0</v>
      </c>
      <c r="R79" s="384">
        <f t="shared" si="49"/>
        <v>0</v>
      </c>
      <c r="S79" s="384">
        <f t="shared" si="49"/>
        <v>0</v>
      </c>
      <c r="T79" s="384">
        <f t="shared" si="49"/>
        <v>0</v>
      </c>
      <c r="U79" s="384">
        <f t="shared" si="49"/>
        <v>0</v>
      </c>
      <c r="V79" s="384">
        <f t="shared" si="49"/>
        <v>0</v>
      </c>
      <c r="W79" s="384">
        <f t="shared" si="49"/>
        <v>0</v>
      </c>
      <c r="X79" s="384">
        <f t="shared" si="49"/>
        <v>0</v>
      </c>
      <c r="Y79" s="384">
        <f t="shared" si="49"/>
        <v>5</v>
      </c>
      <c r="Z79" s="384">
        <f t="shared" si="49"/>
        <v>10748</v>
      </c>
      <c r="AA79" s="384">
        <f>SUM(AA75:AA78)</f>
        <v>1</v>
      </c>
      <c r="AB79" s="391">
        <f>SUM(AB75:AB78)</f>
        <v>130</v>
      </c>
      <c r="AC79" s="385"/>
    </row>
    <row r="80" spans="1:33" ht="16.5" customHeight="1" x14ac:dyDescent="0.2">
      <c r="A80" s="2124" t="s">
        <v>409</v>
      </c>
      <c r="B80" s="1521" t="s">
        <v>661</v>
      </c>
      <c r="C80" s="1640">
        <v>1</v>
      </c>
      <c r="D80" s="377">
        <v>25</v>
      </c>
      <c r="E80" s="377">
        <v>132.25</v>
      </c>
      <c r="F80" s="378">
        <v>1</v>
      </c>
      <c r="G80" s="378">
        <v>25</v>
      </c>
      <c r="H80" s="377">
        <v>132.25</v>
      </c>
      <c r="I80" s="377"/>
      <c r="J80" s="377"/>
      <c r="K80" s="377"/>
      <c r="L80" s="377"/>
      <c r="M80" s="377"/>
      <c r="N80" s="377"/>
      <c r="O80" s="377"/>
      <c r="P80" s="1443"/>
      <c r="Q80" s="1461"/>
      <c r="R80" s="377"/>
      <c r="S80" s="377">
        <v>1</v>
      </c>
      <c r="T80" s="377">
        <v>25</v>
      </c>
      <c r="U80" s="377"/>
      <c r="V80" s="377"/>
      <c r="W80" s="377"/>
      <c r="X80" s="377"/>
      <c r="Y80" s="377"/>
      <c r="Z80" s="377"/>
      <c r="AA80" s="379"/>
      <c r="AB80" s="388"/>
      <c r="AC80" s="385"/>
      <c r="AD80" s="1643"/>
      <c r="AE80" s="1643"/>
      <c r="AF80" s="1643"/>
      <c r="AG80" s="1643"/>
    </row>
    <row r="81" spans="1:33" ht="16.5" customHeight="1" x14ac:dyDescent="0.2">
      <c r="A81" s="2125"/>
      <c r="B81" s="1520" t="s">
        <v>274</v>
      </c>
      <c r="C81" s="1641" t="s">
        <v>668</v>
      </c>
      <c r="D81" s="381">
        <v>6</v>
      </c>
      <c r="E81" s="381">
        <v>28.56</v>
      </c>
      <c r="F81" s="381">
        <v>1</v>
      </c>
      <c r="G81" s="381">
        <v>6</v>
      </c>
      <c r="H81" s="382">
        <v>28.56</v>
      </c>
      <c r="I81" s="382"/>
      <c r="J81" s="382"/>
      <c r="K81" s="382"/>
      <c r="L81" s="382"/>
      <c r="M81" s="382"/>
      <c r="N81" s="382"/>
      <c r="O81" s="382"/>
      <c r="P81" s="1444"/>
      <c r="Q81" s="1457">
        <v>1</v>
      </c>
      <c r="R81" s="382">
        <v>6</v>
      </c>
      <c r="S81" s="382"/>
      <c r="T81" s="382"/>
      <c r="U81" s="382"/>
      <c r="V81" s="382"/>
      <c r="W81" s="382"/>
      <c r="X81" s="382"/>
      <c r="Y81" s="382"/>
      <c r="Z81" s="382"/>
      <c r="AA81" s="383"/>
      <c r="AB81" s="389"/>
      <c r="AC81" s="385"/>
      <c r="AD81" s="1643"/>
      <c r="AE81" s="1643"/>
      <c r="AF81" s="1643"/>
      <c r="AG81" s="1643"/>
    </row>
    <row r="82" spans="1:33" ht="16.5" customHeight="1" x14ac:dyDescent="0.2">
      <c r="A82" s="2125"/>
      <c r="B82" s="1520" t="s">
        <v>658</v>
      </c>
      <c r="C82" s="1641">
        <v>-6</v>
      </c>
      <c r="D82" s="381"/>
      <c r="E82" s="381"/>
      <c r="F82" s="381"/>
      <c r="G82" s="381"/>
      <c r="H82" s="382"/>
      <c r="I82" s="382"/>
      <c r="J82" s="382"/>
      <c r="K82" s="382"/>
      <c r="L82" s="382"/>
      <c r="M82" s="382"/>
      <c r="N82" s="382"/>
      <c r="O82" s="382"/>
      <c r="P82" s="1444"/>
      <c r="Q82" s="1457"/>
      <c r="R82" s="382"/>
      <c r="S82" s="382"/>
      <c r="T82" s="382"/>
      <c r="U82" s="382"/>
      <c r="V82" s="382"/>
      <c r="W82" s="382"/>
      <c r="X82" s="382"/>
      <c r="Y82" s="382"/>
      <c r="Z82" s="382"/>
      <c r="AA82" s="383"/>
      <c r="AB82" s="389"/>
      <c r="AC82" s="385"/>
      <c r="AD82" s="1643"/>
      <c r="AE82" s="1643"/>
      <c r="AF82" s="1643"/>
      <c r="AG82" s="1643"/>
    </row>
    <row r="83" spans="1:33" ht="15.75" customHeight="1" x14ac:dyDescent="0.2">
      <c r="A83" s="2125"/>
      <c r="B83" s="1520" t="s">
        <v>663</v>
      </c>
      <c r="C83" s="1642">
        <v>3</v>
      </c>
      <c r="D83" s="381">
        <v>32</v>
      </c>
      <c r="E83" s="381">
        <v>147</v>
      </c>
      <c r="F83" s="381">
        <v>4</v>
      </c>
      <c r="G83" s="381">
        <v>32</v>
      </c>
      <c r="H83" s="382">
        <v>147</v>
      </c>
      <c r="I83" s="382">
        <v>4</v>
      </c>
      <c r="J83" s="382"/>
      <c r="K83" s="382"/>
      <c r="L83" s="382"/>
      <c r="M83" s="382"/>
      <c r="N83" s="382"/>
      <c r="O83" s="382"/>
      <c r="P83" s="1444"/>
      <c r="Q83" s="1457">
        <v>4</v>
      </c>
      <c r="R83" s="382">
        <v>32</v>
      </c>
      <c r="S83" s="382"/>
      <c r="T83" s="382"/>
      <c r="U83" s="382"/>
      <c r="V83" s="382"/>
      <c r="W83" s="382"/>
      <c r="X83" s="382"/>
      <c r="Y83" s="382"/>
      <c r="Z83" s="382"/>
      <c r="AA83" s="382"/>
      <c r="AB83" s="390"/>
      <c r="AC83" s="385"/>
      <c r="AD83" s="1643"/>
      <c r="AE83" s="1643"/>
      <c r="AF83" s="1643"/>
      <c r="AG83" s="1643"/>
    </row>
    <row r="84" spans="1:33" ht="16.5" customHeight="1" x14ac:dyDescent="0.2">
      <c r="A84" s="2125"/>
      <c r="B84" s="1520" t="s">
        <v>664</v>
      </c>
      <c r="C84" s="1641">
        <v>-13</v>
      </c>
      <c r="D84" s="381"/>
      <c r="E84" s="381"/>
      <c r="F84" s="381"/>
      <c r="G84" s="381"/>
      <c r="H84" s="382"/>
      <c r="I84" s="382"/>
      <c r="J84" s="382"/>
      <c r="K84" s="382"/>
      <c r="L84" s="382"/>
      <c r="M84" s="382"/>
      <c r="N84" s="382"/>
      <c r="O84" s="382"/>
      <c r="P84" s="1444"/>
      <c r="Q84" s="1457"/>
      <c r="R84" s="382"/>
      <c r="S84" s="382"/>
      <c r="T84" s="382"/>
      <c r="U84" s="382"/>
      <c r="V84" s="382"/>
      <c r="W84" s="382"/>
      <c r="X84" s="382"/>
      <c r="Y84" s="382"/>
      <c r="Z84" s="382"/>
      <c r="AA84" s="383"/>
      <c r="AB84" s="389"/>
      <c r="AC84" s="385"/>
      <c r="AD84" s="1643"/>
      <c r="AE84" s="1643"/>
      <c r="AF84" s="1643"/>
      <c r="AG84" s="1643"/>
    </row>
    <row r="85" spans="1:33" ht="16.5" customHeight="1" x14ac:dyDescent="0.2">
      <c r="A85" s="2125"/>
      <c r="B85" s="1520" t="s">
        <v>665</v>
      </c>
      <c r="C85" s="1641">
        <v>-7</v>
      </c>
      <c r="D85" s="381"/>
      <c r="E85" s="381"/>
      <c r="F85" s="381"/>
      <c r="G85" s="381"/>
      <c r="H85" s="382"/>
      <c r="I85" s="382"/>
      <c r="J85" s="382"/>
      <c r="K85" s="382"/>
      <c r="L85" s="382"/>
      <c r="M85" s="382"/>
      <c r="N85" s="382"/>
      <c r="O85" s="382"/>
      <c r="P85" s="1444"/>
      <c r="Q85" s="1457"/>
      <c r="R85" s="382"/>
      <c r="S85" s="382"/>
      <c r="T85" s="382"/>
      <c r="U85" s="382"/>
      <c r="V85" s="382"/>
      <c r="W85" s="382"/>
      <c r="X85" s="382"/>
      <c r="Y85" s="382"/>
      <c r="Z85" s="382"/>
      <c r="AA85" s="383"/>
      <c r="AB85" s="389"/>
      <c r="AC85" s="385"/>
      <c r="AD85" s="1643"/>
      <c r="AE85" s="1643"/>
      <c r="AF85" s="1643"/>
      <c r="AG85" s="1643"/>
    </row>
    <row r="86" spans="1:33" ht="16.5" customHeight="1" x14ac:dyDescent="0.2">
      <c r="A86" s="2125"/>
      <c r="B86" s="1520" t="s">
        <v>259</v>
      </c>
      <c r="C86" s="1642">
        <v>-2</v>
      </c>
      <c r="D86" s="381"/>
      <c r="E86" s="381"/>
      <c r="F86" s="381"/>
      <c r="G86" s="381"/>
      <c r="H86" s="382"/>
      <c r="I86" s="382"/>
      <c r="J86" s="382"/>
      <c r="K86" s="382"/>
      <c r="L86" s="382"/>
      <c r="M86" s="382"/>
      <c r="N86" s="382"/>
      <c r="O86" s="382"/>
      <c r="P86" s="1444"/>
      <c r="Q86" s="1457"/>
      <c r="R86" s="382"/>
      <c r="S86" s="382"/>
      <c r="T86" s="382"/>
      <c r="U86" s="382"/>
      <c r="V86" s="382"/>
      <c r="W86" s="382"/>
      <c r="X86" s="382"/>
      <c r="Y86" s="382"/>
      <c r="Z86" s="382"/>
      <c r="AA86" s="382"/>
      <c r="AB86" s="390"/>
      <c r="AC86" s="385"/>
      <c r="AD86" s="1643"/>
      <c r="AE86" s="1643"/>
      <c r="AF86" s="1643"/>
      <c r="AG86" s="1643"/>
    </row>
    <row r="87" spans="1:33" ht="16.5" customHeight="1" thickBot="1" x14ac:dyDescent="0.25">
      <c r="A87" s="2125"/>
      <c r="B87" s="1520" t="s">
        <v>667</v>
      </c>
      <c r="C87" s="1641"/>
      <c r="D87" s="381"/>
      <c r="E87" s="381"/>
      <c r="F87" s="381"/>
      <c r="G87" s="381"/>
      <c r="H87" s="382"/>
      <c r="I87" s="382"/>
      <c r="J87" s="382"/>
      <c r="K87" s="382"/>
      <c r="L87" s="382"/>
      <c r="M87" s="382"/>
      <c r="N87" s="382"/>
      <c r="O87" s="382"/>
      <c r="P87" s="1444"/>
      <c r="Q87" s="1457"/>
      <c r="R87" s="382"/>
      <c r="S87" s="382"/>
      <c r="T87" s="382"/>
      <c r="U87" s="382"/>
      <c r="V87" s="382"/>
      <c r="W87" s="382"/>
      <c r="X87" s="382"/>
      <c r="Y87" s="382"/>
      <c r="Z87" s="382"/>
      <c r="AA87" s="383"/>
      <c r="AB87" s="389"/>
      <c r="AC87" s="385"/>
      <c r="AD87" s="1643"/>
      <c r="AE87" s="1643"/>
      <c r="AF87" s="1643"/>
      <c r="AG87" s="1643"/>
    </row>
    <row r="88" spans="1:33" ht="16.5" customHeight="1" thickTop="1" thickBot="1" x14ac:dyDescent="0.25">
      <c r="A88" s="2126"/>
      <c r="B88" s="1519" t="s">
        <v>507</v>
      </c>
      <c r="C88" s="1644" t="s">
        <v>757</v>
      </c>
      <c r="D88" s="384">
        <f t="shared" ref="D88:AB88" si="50">SUM(D80:D87)</f>
        <v>63</v>
      </c>
      <c r="E88" s="384">
        <f t="shared" si="50"/>
        <v>307.81</v>
      </c>
      <c r="F88" s="384">
        <f t="shared" si="50"/>
        <v>6</v>
      </c>
      <c r="G88" s="384">
        <f t="shared" si="50"/>
        <v>63</v>
      </c>
      <c r="H88" s="384">
        <f t="shared" si="50"/>
        <v>307.81</v>
      </c>
      <c r="I88" s="384">
        <f t="shared" si="50"/>
        <v>4</v>
      </c>
      <c r="J88" s="384">
        <f t="shared" si="50"/>
        <v>0</v>
      </c>
      <c r="K88" s="384">
        <f t="shared" si="50"/>
        <v>0</v>
      </c>
      <c r="L88" s="384">
        <f t="shared" si="50"/>
        <v>0</v>
      </c>
      <c r="M88" s="384">
        <f t="shared" si="50"/>
        <v>0</v>
      </c>
      <c r="N88" s="384">
        <f t="shared" si="50"/>
        <v>0</v>
      </c>
      <c r="O88" s="384">
        <f t="shared" si="50"/>
        <v>0</v>
      </c>
      <c r="P88" s="1445">
        <f t="shared" si="50"/>
        <v>0</v>
      </c>
      <c r="Q88" s="1462">
        <f t="shared" si="50"/>
        <v>5</v>
      </c>
      <c r="R88" s="384">
        <f t="shared" si="50"/>
        <v>38</v>
      </c>
      <c r="S88" s="384">
        <f t="shared" si="50"/>
        <v>1</v>
      </c>
      <c r="T88" s="384">
        <f t="shared" si="50"/>
        <v>25</v>
      </c>
      <c r="U88" s="384">
        <f t="shared" si="50"/>
        <v>0</v>
      </c>
      <c r="V88" s="384">
        <f t="shared" si="50"/>
        <v>0</v>
      </c>
      <c r="W88" s="384">
        <f t="shared" si="50"/>
        <v>0</v>
      </c>
      <c r="X88" s="384">
        <f t="shared" si="50"/>
        <v>0</v>
      </c>
      <c r="Y88" s="384">
        <f t="shared" si="50"/>
        <v>0</v>
      </c>
      <c r="Z88" s="384">
        <f t="shared" si="50"/>
        <v>0</v>
      </c>
      <c r="AA88" s="384">
        <f t="shared" si="50"/>
        <v>0</v>
      </c>
      <c r="AB88" s="391">
        <f t="shared" si="50"/>
        <v>0</v>
      </c>
      <c r="AC88" s="385"/>
      <c r="AD88" s="1643"/>
      <c r="AE88" s="1643"/>
      <c r="AF88" s="1643"/>
      <c r="AG88" s="1643"/>
    </row>
    <row r="89" spans="1:33" ht="16.5" customHeight="1" thickBot="1" x14ac:dyDescent="0.25">
      <c r="A89" s="1752" t="s">
        <v>215</v>
      </c>
      <c r="B89" s="942" t="s">
        <v>681</v>
      </c>
      <c r="C89" s="943">
        <f>F89+J89+M89</f>
        <v>27</v>
      </c>
      <c r="D89" s="943">
        <v>995</v>
      </c>
      <c r="E89" s="943">
        <v>5119</v>
      </c>
      <c r="F89" s="1753">
        <v>26</v>
      </c>
      <c r="G89" s="1753">
        <v>542</v>
      </c>
      <c r="H89" s="943">
        <v>2835</v>
      </c>
      <c r="I89" s="943">
        <v>5</v>
      </c>
      <c r="J89" s="943">
        <v>0</v>
      </c>
      <c r="K89" s="943">
        <v>0</v>
      </c>
      <c r="L89" s="943">
        <v>0</v>
      </c>
      <c r="M89" s="943">
        <v>1</v>
      </c>
      <c r="N89" s="943">
        <v>453</v>
      </c>
      <c r="O89" s="943">
        <v>2284.1</v>
      </c>
      <c r="P89" s="1754">
        <v>3</v>
      </c>
      <c r="Q89" s="1463">
        <v>14</v>
      </c>
      <c r="R89" s="943">
        <v>165</v>
      </c>
      <c r="S89" s="943">
        <v>12</v>
      </c>
      <c r="T89" s="943">
        <v>377</v>
      </c>
      <c r="U89" s="943">
        <v>0</v>
      </c>
      <c r="V89" s="943">
        <v>0</v>
      </c>
      <c r="W89" s="943">
        <v>0</v>
      </c>
      <c r="X89" s="943">
        <v>0</v>
      </c>
      <c r="Y89" s="943">
        <v>1</v>
      </c>
      <c r="Z89" s="943">
        <v>453</v>
      </c>
      <c r="AA89" s="944">
        <v>0</v>
      </c>
      <c r="AB89" s="945">
        <v>0</v>
      </c>
      <c r="AC89" s="385"/>
      <c r="AD89" s="1643"/>
      <c r="AE89" s="1643"/>
      <c r="AF89" s="1643"/>
      <c r="AG89" s="1643"/>
    </row>
    <row r="90" spans="1:33" x14ac:dyDescent="0.2">
      <c r="A90" s="1398" t="s">
        <v>783</v>
      </c>
      <c r="B90" s="1399"/>
      <c r="C90" s="1400"/>
      <c r="D90" s="1400"/>
      <c r="E90" s="1400"/>
      <c r="F90" s="1400"/>
      <c r="G90" s="1400"/>
      <c r="H90" s="1400"/>
      <c r="I90" s="1400"/>
      <c r="J90" s="1400"/>
      <c r="K90" s="1400"/>
      <c r="L90" s="1400"/>
      <c r="M90" s="1400"/>
      <c r="N90" s="1400"/>
      <c r="O90" s="1400"/>
      <c r="P90" s="1400"/>
      <c r="Q90" s="946"/>
      <c r="R90" s="946"/>
      <c r="S90" s="946"/>
      <c r="T90" s="946"/>
      <c r="U90" s="946"/>
      <c r="V90" s="946"/>
      <c r="W90" s="946"/>
      <c r="X90" s="946"/>
      <c r="Y90" s="946"/>
      <c r="Z90" s="946"/>
      <c r="AA90" s="946"/>
      <c r="AB90" s="946"/>
    </row>
    <row r="91" spans="1:33" x14ac:dyDescent="0.2">
      <c r="A91" s="1401"/>
      <c r="B91" s="1401"/>
      <c r="C91" s="1401"/>
      <c r="D91" s="1401"/>
      <c r="E91" s="1401"/>
      <c r="F91" s="1401"/>
      <c r="G91" s="1401"/>
      <c r="H91" s="1401"/>
      <c r="I91" s="1401"/>
      <c r="J91" s="1401"/>
      <c r="K91" s="1401"/>
      <c r="L91" s="1401"/>
      <c r="M91" s="1401"/>
      <c r="N91" s="1401"/>
      <c r="O91" s="1401"/>
      <c r="P91" s="1401"/>
    </row>
    <row r="92" spans="1:33" x14ac:dyDescent="0.2">
      <c r="A92" s="1401"/>
      <c r="B92" s="1401"/>
      <c r="C92" s="1401"/>
      <c r="D92" s="1401"/>
      <c r="E92" s="1401"/>
      <c r="F92" s="1401"/>
      <c r="G92" s="1401"/>
      <c r="H92" s="1401"/>
      <c r="I92" s="1401"/>
      <c r="J92" s="1401"/>
      <c r="K92" s="1401"/>
      <c r="L92" s="1401"/>
      <c r="M92" s="1401"/>
      <c r="N92" s="1401"/>
      <c r="O92" s="1401"/>
      <c r="P92" s="1401"/>
    </row>
    <row r="93" spans="1:33" x14ac:dyDescent="0.2">
      <c r="A93" s="1401"/>
      <c r="B93" s="1401"/>
      <c r="C93" s="1401"/>
      <c r="D93" s="1401"/>
      <c r="E93" s="1401"/>
      <c r="F93" s="1401"/>
      <c r="G93" s="1401"/>
      <c r="H93" s="1401"/>
      <c r="I93" s="1401"/>
      <c r="J93" s="1401"/>
      <c r="K93" s="1401"/>
      <c r="L93" s="1401"/>
      <c r="M93" s="1401"/>
      <c r="N93" s="1401"/>
      <c r="O93" s="1401"/>
      <c r="P93" s="1401"/>
    </row>
    <row r="94" spans="1:33" x14ac:dyDescent="0.2">
      <c r="A94" s="1401"/>
      <c r="B94" s="1401"/>
      <c r="C94" s="1401"/>
      <c r="D94" s="1401"/>
      <c r="E94" s="1401"/>
      <c r="F94" s="1401"/>
      <c r="G94" s="1401"/>
      <c r="H94" s="1401"/>
      <c r="I94" s="1401"/>
      <c r="J94" s="1401"/>
      <c r="K94" s="1401"/>
      <c r="L94" s="1401"/>
      <c r="M94" s="1401"/>
      <c r="N94" s="1401"/>
      <c r="O94" s="1401"/>
      <c r="P94" s="1401"/>
    </row>
  </sheetData>
  <mergeCells count="31">
    <mergeCell ref="A1:P1"/>
    <mergeCell ref="F4:P4"/>
    <mergeCell ref="B2:F2"/>
    <mergeCell ref="K2:L2"/>
    <mergeCell ref="A4:B8"/>
    <mergeCell ref="A11:B11"/>
    <mergeCell ref="A10:B10"/>
    <mergeCell ref="A9:B9"/>
    <mergeCell ref="C4:E4"/>
    <mergeCell ref="C5:E5"/>
    <mergeCell ref="A75:A78"/>
    <mergeCell ref="A80:A88"/>
    <mergeCell ref="A12:B12"/>
    <mergeCell ref="A13:A19"/>
    <mergeCell ref="A36:A44"/>
    <mergeCell ref="A45:A54"/>
    <mergeCell ref="A59:A62"/>
    <mergeCell ref="A71:A74"/>
    <mergeCell ref="A63:A70"/>
    <mergeCell ref="A27:A30"/>
    <mergeCell ref="A32:A35"/>
    <mergeCell ref="A55:A58"/>
    <mergeCell ref="A20:A22"/>
    <mergeCell ref="A23:A26"/>
    <mergeCell ref="AA4:AB4"/>
    <mergeCell ref="Q4:Z4"/>
    <mergeCell ref="Q5:R5"/>
    <mergeCell ref="S5:T5"/>
    <mergeCell ref="U5:V5"/>
    <mergeCell ref="W5:X5"/>
    <mergeCell ref="Y5:Z5"/>
  </mergeCells>
  <phoneticPr fontId="5"/>
  <printOptions horizontalCentered="1"/>
  <pageMargins left="0.59055118110236227" right="0.59055118110236227" top="0.59055118110236227" bottom="0.39370078740157483" header="0.51181102362204722" footer="0.31496062992125984"/>
  <pageSetup paperSize="9" scale="81" pageOrder="overThenDown" orientation="portrait" r:id="rId1"/>
  <headerFooter scaleWithDoc="0" alignWithMargins="0">
    <oddFooter>&amp;C&amp;18-&amp;P -</oddFooter>
  </headerFooter>
  <rowBreaks count="1" manualBreakCount="1">
    <brk id="44" max="27" man="1"/>
  </rowBreaks>
  <colBreaks count="1" manualBreakCount="1">
    <brk id="16" max="8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AA96"/>
  <sheetViews>
    <sheetView view="pageBreakPreview" zoomScale="85" zoomScaleNormal="75" zoomScaleSheetLayoutView="85" workbookViewId="0">
      <pane xSplit="2" ySplit="7" topLeftCell="C20" activePane="bottomRight" state="frozen"/>
      <selection activeCell="L85" sqref="L85"/>
      <selection pane="topRight" activeCell="L85" sqref="L85"/>
      <selection pane="bottomLeft" activeCell="L85" sqref="L85"/>
      <selection pane="bottomRight" activeCell="L85" sqref="L85"/>
    </sheetView>
  </sheetViews>
  <sheetFormatPr defaultColWidth="13.33203125" defaultRowHeight="16.2" x14ac:dyDescent="0.2"/>
  <cols>
    <col min="1" max="1" width="4.44140625" style="655" bestFit="1" customWidth="1"/>
    <col min="2" max="2" width="10.44140625" style="655" bestFit="1" customWidth="1"/>
    <col min="3" max="3" width="9.6640625" style="655" customWidth="1"/>
    <col min="4" max="4" width="8.88671875" style="221" customWidth="1"/>
    <col min="5" max="5" width="11" style="221" customWidth="1"/>
    <col min="6" max="6" width="5.44140625" style="221" bestFit="1" customWidth="1"/>
    <col min="7" max="7" width="9.88671875" style="221" customWidth="1"/>
    <col min="8" max="8" width="5.44140625" style="221" bestFit="1" customWidth="1"/>
    <col min="9" max="11" width="7.44140625" style="221" bestFit="1" customWidth="1"/>
    <col min="12" max="12" width="5.44140625" style="221" bestFit="1" customWidth="1"/>
    <col min="13" max="13" width="8.109375" style="221" customWidth="1"/>
    <col min="14" max="14" width="5.88671875" style="221" bestFit="1" customWidth="1"/>
    <col min="15" max="15" width="5.44140625" style="221" bestFit="1" customWidth="1"/>
    <col min="16" max="16" width="5.44140625" style="1084" bestFit="1" customWidth="1"/>
    <col min="17" max="17" width="11.21875" style="380" customWidth="1"/>
    <col min="18" max="18" width="5.44140625" style="1084" bestFit="1" customWidth="1"/>
    <col min="19" max="19" width="7.44140625" style="380" bestFit="1" customWidth="1"/>
    <col min="20" max="21" width="6.77734375" style="380" bestFit="1" customWidth="1"/>
    <col min="22" max="22" width="5.44140625" style="1084" bestFit="1" customWidth="1"/>
    <col min="23" max="23" width="5.88671875" style="380" bestFit="1" customWidth="1"/>
    <col min="24" max="25" width="7.44140625" style="380" bestFit="1" customWidth="1"/>
    <col min="26" max="26" width="4.33203125" style="221" customWidth="1"/>
    <col min="27" max="16384" width="13.33203125" style="221"/>
  </cols>
  <sheetData>
    <row r="1" spans="1:26" x14ac:dyDescent="0.2">
      <c r="A1" s="1916" t="s">
        <v>778</v>
      </c>
      <c r="B1" s="1916"/>
      <c r="C1" s="1916"/>
      <c r="D1" s="1916"/>
      <c r="E1" s="1916"/>
      <c r="F1" s="1916"/>
      <c r="G1" s="1916"/>
      <c r="H1" s="1916"/>
      <c r="I1" s="2153"/>
      <c r="J1" s="2153"/>
      <c r="K1" s="514"/>
      <c r="L1" s="514"/>
      <c r="M1" s="514"/>
      <c r="N1" s="514"/>
      <c r="O1" s="514"/>
      <c r="P1" s="950"/>
      <c r="Q1" s="417"/>
      <c r="R1" s="950"/>
      <c r="S1" s="417"/>
      <c r="T1" s="417"/>
      <c r="U1" s="417"/>
      <c r="V1" s="950"/>
      <c r="W1" s="417"/>
      <c r="X1" s="417"/>
      <c r="Y1" s="417"/>
    </row>
    <row r="2" spans="1:26" s="222" customFormat="1" ht="13.8" thickBot="1" x14ac:dyDescent="0.25">
      <c r="A2" s="577"/>
      <c r="B2" s="577"/>
      <c r="C2" s="577"/>
      <c r="D2" s="214"/>
      <c r="E2" s="214"/>
      <c r="F2" s="214"/>
      <c r="G2" s="214"/>
      <c r="H2" s="214"/>
      <c r="I2" s="214"/>
      <c r="J2" s="214"/>
      <c r="K2" s="214"/>
      <c r="L2" s="214"/>
      <c r="M2" s="214"/>
      <c r="N2" s="214"/>
      <c r="O2" s="214"/>
      <c r="P2" s="951"/>
      <c r="Q2" s="464"/>
      <c r="R2" s="951"/>
      <c r="S2" s="464"/>
      <c r="T2" s="464"/>
      <c r="U2" s="464"/>
      <c r="V2" s="951"/>
      <c r="W2" s="464"/>
      <c r="X2" s="464"/>
      <c r="Y2" s="464"/>
    </row>
    <row r="3" spans="1:26" ht="16.5" customHeight="1" x14ac:dyDescent="0.2">
      <c r="A3" s="1923" t="s">
        <v>85</v>
      </c>
      <c r="B3" s="2174"/>
      <c r="C3" s="952" t="s">
        <v>200</v>
      </c>
      <c r="D3" s="2154" t="s">
        <v>202</v>
      </c>
      <c r="E3" s="2155"/>
      <c r="F3" s="2155"/>
      <c r="G3" s="2155"/>
      <c r="H3" s="2155"/>
      <c r="I3" s="2155"/>
      <c r="J3" s="2156"/>
      <c r="K3" s="2167" t="s">
        <v>526</v>
      </c>
      <c r="L3" s="2168"/>
      <c r="M3" s="2164" t="s">
        <v>527</v>
      </c>
      <c r="N3" s="2164"/>
      <c r="O3" s="2165"/>
      <c r="P3" s="2158" t="s">
        <v>519</v>
      </c>
      <c r="Q3" s="2159"/>
      <c r="R3" s="2159"/>
      <c r="S3" s="2159"/>
      <c r="T3" s="2159"/>
      <c r="U3" s="2159"/>
      <c r="V3" s="2159"/>
      <c r="W3" s="2159"/>
      <c r="X3" s="2159"/>
      <c r="Y3" s="2160"/>
    </row>
    <row r="4" spans="1:26" ht="16.5" customHeight="1" x14ac:dyDescent="0.2">
      <c r="A4" s="2175"/>
      <c r="B4" s="2176"/>
      <c r="C4" s="953" t="s">
        <v>58</v>
      </c>
      <c r="D4" s="954"/>
      <c r="E4" s="955"/>
      <c r="F4" s="956"/>
      <c r="G4" s="956"/>
      <c r="H4" s="956"/>
      <c r="I4" s="955"/>
      <c r="J4" s="956"/>
      <c r="K4" s="957"/>
      <c r="L4" s="958"/>
      <c r="M4" s="958"/>
      <c r="N4" s="958"/>
      <c r="O4" s="959"/>
      <c r="P4" s="2172" t="s">
        <v>520</v>
      </c>
      <c r="Q4" s="2173"/>
      <c r="R4" s="2161" t="s">
        <v>521</v>
      </c>
      <c r="S4" s="2162"/>
      <c r="T4" s="2162"/>
      <c r="U4" s="2163"/>
      <c r="V4" s="2161" t="s">
        <v>522</v>
      </c>
      <c r="W4" s="2162"/>
      <c r="X4" s="2162"/>
      <c r="Y4" s="2171"/>
    </row>
    <row r="5" spans="1:26" ht="16.5" customHeight="1" x14ac:dyDescent="0.2">
      <c r="A5" s="2175"/>
      <c r="B5" s="2176"/>
      <c r="C5" s="953" t="s">
        <v>201</v>
      </c>
      <c r="D5" s="960" t="s">
        <v>25</v>
      </c>
      <c r="E5" s="960" t="s">
        <v>18</v>
      </c>
      <c r="F5" s="960" t="s">
        <v>238</v>
      </c>
      <c r="G5" s="960" t="s">
        <v>32</v>
      </c>
      <c r="H5" s="960" t="s">
        <v>239</v>
      </c>
      <c r="I5" s="960" t="s">
        <v>19</v>
      </c>
      <c r="J5" s="960" t="s">
        <v>31</v>
      </c>
      <c r="K5" s="961" t="s">
        <v>18</v>
      </c>
      <c r="L5" s="1085" t="s">
        <v>528</v>
      </c>
      <c r="M5" s="1099" t="s">
        <v>32</v>
      </c>
      <c r="N5" s="1117" t="s">
        <v>529</v>
      </c>
      <c r="O5" s="962" t="s">
        <v>530</v>
      </c>
      <c r="P5" s="1687" t="s">
        <v>523</v>
      </c>
      <c r="Q5" s="960" t="s">
        <v>28</v>
      </c>
      <c r="R5" s="1368" t="s">
        <v>523</v>
      </c>
      <c r="S5" s="1369" t="s">
        <v>524</v>
      </c>
      <c r="T5" s="1370"/>
      <c r="U5" s="1371"/>
      <c r="V5" s="1368" t="s">
        <v>523</v>
      </c>
      <c r="W5" s="1369" t="s">
        <v>524</v>
      </c>
      <c r="X5" s="1370"/>
      <c r="Y5" s="1372"/>
    </row>
    <row r="6" spans="1:26" ht="16.5" customHeight="1" x14ac:dyDescent="0.2">
      <c r="A6" s="2175"/>
      <c r="B6" s="2176"/>
      <c r="C6" s="1510" t="s">
        <v>561</v>
      </c>
      <c r="D6" s="960"/>
      <c r="E6" s="960" t="s">
        <v>21</v>
      </c>
      <c r="F6" s="960" t="s">
        <v>404</v>
      </c>
      <c r="G6" s="960" t="s">
        <v>34</v>
      </c>
      <c r="H6" s="960" t="s">
        <v>240</v>
      </c>
      <c r="I6" s="960" t="s">
        <v>21</v>
      </c>
      <c r="J6" s="960" t="s">
        <v>33</v>
      </c>
      <c r="K6" s="961" t="s">
        <v>21</v>
      </c>
      <c r="L6" s="962" t="s">
        <v>531</v>
      </c>
      <c r="M6" s="1677" t="s">
        <v>34</v>
      </c>
      <c r="N6" s="961" t="s">
        <v>532</v>
      </c>
      <c r="O6" s="962" t="s">
        <v>533</v>
      </c>
      <c r="P6" s="1687" t="s">
        <v>525</v>
      </c>
      <c r="Q6" s="960" t="s">
        <v>25</v>
      </c>
      <c r="R6" s="1373" t="s">
        <v>525</v>
      </c>
      <c r="S6" s="1374" t="s">
        <v>194</v>
      </c>
      <c r="T6" s="1375" t="s">
        <v>35</v>
      </c>
      <c r="U6" s="1376" t="s">
        <v>36</v>
      </c>
      <c r="V6" s="1373" t="s">
        <v>525</v>
      </c>
      <c r="W6" s="1374" t="s">
        <v>194</v>
      </c>
      <c r="X6" s="1377" t="s">
        <v>37</v>
      </c>
      <c r="Y6" s="1378" t="s">
        <v>31</v>
      </c>
      <c r="Z6" s="216"/>
    </row>
    <row r="7" spans="1:26" ht="16.5" customHeight="1" thickBot="1" x14ac:dyDescent="0.25">
      <c r="A7" s="2177"/>
      <c r="B7" s="2178"/>
      <c r="C7" s="963" t="s">
        <v>30</v>
      </c>
      <c r="D7" s="964" t="s">
        <v>30</v>
      </c>
      <c r="E7" s="964" t="s">
        <v>30</v>
      </c>
      <c r="F7" s="964" t="s">
        <v>30</v>
      </c>
      <c r="G7" s="964" t="s">
        <v>30</v>
      </c>
      <c r="H7" s="964" t="s">
        <v>30</v>
      </c>
      <c r="I7" s="964" t="s">
        <v>30</v>
      </c>
      <c r="J7" s="964" t="s">
        <v>30</v>
      </c>
      <c r="K7" s="965" t="s">
        <v>30</v>
      </c>
      <c r="L7" s="966" t="s">
        <v>30</v>
      </c>
      <c r="M7" s="1100" t="s">
        <v>30</v>
      </c>
      <c r="N7" s="965" t="s">
        <v>30</v>
      </c>
      <c r="O7" s="966" t="s">
        <v>30</v>
      </c>
      <c r="P7" s="1688"/>
      <c r="Q7" s="964" t="s">
        <v>30</v>
      </c>
      <c r="R7" s="1379"/>
      <c r="S7" s="966" t="s">
        <v>30</v>
      </c>
      <c r="T7" s="966" t="s">
        <v>30</v>
      </c>
      <c r="U7" s="966" t="s">
        <v>30</v>
      </c>
      <c r="V7" s="1380"/>
      <c r="W7" s="966" t="s">
        <v>30</v>
      </c>
      <c r="X7" s="966" t="s">
        <v>30</v>
      </c>
      <c r="Y7" s="1464" t="s">
        <v>30</v>
      </c>
      <c r="Z7" s="216"/>
    </row>
    <row r="8" spans="1:26" s="414" customFormat="1" ht="16.5" customHeight="1" thickBot="1" x14ac:dyDescent="0.25">
      <c r="A8" s="2175" t="s">
        <v>344</v>
      </c>
      <c r="B8" s="2176"/>
      <c r="C8" s="967">
        <f>SUM(C9:C11)</f>
        <v>1951.5140000000001</v>
      </c>
      <c r="D8" s="968">
        <f>SUM(D9:D11)</f>
        <v>1732.864</v>
      </c>
      <c r="E8" s="969">
        <f>SUM(E9:E11)</f>
        <v>1697.4639999999999</v>
      </c>
      <c r="F8" s="969">
        <f t="shared" ref="F8:Y8" si="0">SUM(F9:F11)</f>
        <v>4.92</v>
      </c>
      <c r="G8" s="968">
        <f>SUM(G9:G11)</f>
        <v>1054.894</v>
      </c>
      <c r="H8" s="969">
        <f t="shared" si="0"/>
        <v>18.77</v>
      </c>
      <c r="I8" s="968">
        <f t="shared" si="0"/>
        <v>21.700000000000003</v>
      </c>
      <c r="J8" s="969">
        <f t="shared" si="0"/>
        <v>0</v>
      </c>
      <c r="K8" s="970">
        <f>SUM(K9:K11)</f>
        <v>379.07400000000001</v>
      </c>
      <c r="L8" s="1086">
        <f>SUM(L9:L11)</f>
        <v>0</v>
      </c>
      <c r="M8" s="1086">
        <f>SUM(M9:M11)</f>
        <v>399.72400000000005</v>
      </c>
      <c r="N8" s="970">
        <f t="shared" si="0"/>
        <v>5.3</v>
      </c>
      <c r="O8" s="971">
        <f t="shared" si="0"/>
        <v>84.2</v>
      </c>
      <c r="P8" s="1689">
        <f t="shared" si="0"/>
        <v>116</v>
      </c>
      <c r="Q8" s="972">
        <f>SUM(Q9:Q11)</f>
        <v>720.93400000000008</v>
      </c>
      <c r="R8" s="973">
        <f t="shared" si="0"/>
        <v>157</v>
      </c>
      <c r="S8" s="972">
        <f>SUM(S9:S11)</f>
        <v>764.93399999999997</v>
      </c>
      <c r="T8" s="974">
        <f>SUM(T9:T11)</f>
        <v>91.5</v>
      </c>
      <c r="U8" s="975">
        <f>SUM(U9:U11)</f>
        <v>735.13400000000001</v>
      </c>
      <c r="V8" s="976">
        <f t="shared" si="0"/>
        <v>5</v>
      </c>
      <c r="W8" s="975">
        <f t="shared" si="0"/>
        <v>84.5</v>
      </c>
      <c r="X8" s="975">
        <f t="shared" si="0"/>
        <v>30.499999999999996</v>
      </c>
      <c r="Y8" s="977">
        <f t="shared" si="0"/>
        <v>54</v>
      </c>
      <c r="Z8" s="413"/>
    </row>
    <row r="9" spans="1:26" s="414" customFormat="1" ht="16.5" customHeight="1" x14ac:dyDescent="0.2">
      <c r="A9" s="1824" t="s">
        <v>91</v>
      </c>
      <c r="B9" s="1825"/>
      <c r="C9" s="424">
        <f>SUM(C12:C14)</f>
        <v>523.12400000000002</v>
      </c>
      <c r="D9" s="425">
        <f t="shared" ref="D9:Y9" si="1">SUM(D12:D14)</f>
        <v>395.92400000000004</v>
      </c>
      <c r="E9" s="424">
        <f t="shared" si="1"/>
        <v>388.92400000000004</v>
      </c>
      <c r="F9" s="425">
        <f t="shared" si="1"/>
        <v>3.82</v>
      </c>
      <c r="G9" s="425">
        <f>SUM(G12:G14)</f>
        <v>377.40400000000005</v>
      </c>
      <c r="H9" s="424">
        <f t="shared" si="1"/>
        <v>7.7</v>
      </c>
      <c r="I9" s="425">
        <f t="shared" si="1"/>
        <v>0</v>
      </c>
      <c r="J9" s="425">
        <f t="shared" si="1"/>
        <v>0</v>
      </c>
      <c r="K9" s="427">
        <f t="shared" si="1"/>
        <v>350.62400000000002</v>
      </c>
      <c r="L9" s="428">
        <f t="shared" si="1"/>
        <v>0</v>
      </c>
      <c r="M9" s="1101">
        <f t="shared" si="1"/>
        <v>353.82400000000001</v>
      </c>
      <c r="N9" s="1118">
        <f t="shared" si="1"/>
        <v>4.3</v>
      </c>
      <c r="O9" s="428">
        <f t="shared" si="1"/>
        <v>0</v>
      </c>
      <c r="P9" s="1690">
        <f t="shared" si="1"/>
        <v>46</v>
      </c>
      <c r="Q9" s="429">
        <f t="shared" si="1"/>
        <v>380.83400000000006</v>
      </c>
      <c r="R9" s="430">
        <f t="shared" si="1"/>
        <v>81</v>
      </c>
      <c r="S9" s="429">
        <f t="shared" si="1"/>
        <v>494.83399999999995</v>
      </c>
      <c r="T9" s="426">
        <f t="shared" si="1"/>
        <v>48.599999999999994</v>
      </c>
      <c r="U9" s="426">
        <f t="shared" si="1"/>
        <v>430.73400000000004</v>
      </c>
      <c r="V9" s="431">
        <f t="shared" si="1"/>
        <v>0</v>
      </c>
      <c r="W9" s="426">
        <f t="shared" si="1"/>
        <v>0</v>
      </c>
      <c r="X9" s="426">
        <f t="shared" si="1"/>
        <v>0</v>
      </c>
      <c r="Y9" s="978">
        <f t="shared" si="1"/>
        <v>0</v>
      </c>
      <c r="Z9" s="413"/>
    </row>
    <row r="10" spans="1:26" s="414" customFormat="1" ht="16.5" customHeight="1" x14ac:dyDescent="0.2">
      <c r="A10" s="1829" t="s">
        <v>345</v>
      </c>
      <c r="B10" s="1830"/>
      <c r="C10" s="554">
        <f>SUM(C15:C16)</f>
        <v>578.89</v>
      </c>
      <c r="D10" s="555">
        <f t="shared" ref="D10:Y10" si="2">SUM(D15:D16)</f>
        <v>563.64</v>
      </c>
      <c r="E10" s="554">
        <f t="shared" si="2"/>
        <v>563.64</v>
      </c>
      <c r="F10" s="554">
        <f t="shared" si="2"/>
        <v>1.1000000000000001</v>
      </c>
      <c r="G10" s="555">
        <f>SUM(G15:G16)</f>
        <v>551.49</v>
      </c>
      <c r="H10" s="554">
        <f t="shared" si="2"/>
        <v>11.07</v>
      </c>
      <c r="I10" s="559">
        <f t="shared" si="2"/>
        <v>0</v>
      </c>
      <c r="J10" s="559">
        <f t="shared" si="2"/>
        <v>0</v>
      </c>
      <c r="K10" s="979">
        <f t="shared" si="2"/>
        <v>15.250000000000002</v>
      </c>
      <c r="L10" s="980">
        <f t="shared" si="2"/>
        <v>0</v>
      </c>
      <c r="M10" s="1102">
        <f t="shared" si="2"/>
        <v>15.3</v>
      </c>
      <c r="N10" s="1119">
        <f t="shared" si="2"/>
        <v>0</v>
      </c>
      <c r="O10" s="980">
        <f t="shared" si="2"/>
        <v>0</v>
      </c>
      <c r="P10" s="1691">
        <f t="shared" si="2"/>
        <v>26</v>
      </c>
      <c r="Q10" s="557">
        <f t="shared" si="2"/>
        <v>143.69999999999999</v>
      </c>
      <c r="R10" s="558">
        <f t="shared" si="2"/>
        <v>29</v>
      </c>
      <c r="S10" s="557">
        <f t="shared" si="2"/>
        <v>72.5</v>
      </c>
      <c r="T10" s="559">
        <f t="shared" si="2"/>
        <v>42.9</v>
      </c>
      <c r="U10" s="559">
        <f t="shared" si="2"/>
        <v>106.8</v>
      </c>
      <c r="V10" s="981">
        <f t="shared" si="2"/>
        <v>0</v>
      </c>
      <c r="W10" s="559">
        <f t="shared" si="2"/>
        <v>0</v>
      </c>
      <c r="X10" s="559">
        <f t="shared" si="2"/>
        <v>0</v>
      </c>
      <c r="Y10" s="982">
        <f t="shared" si="2"/>
        <v>0</v>
      </c>
      <c r="Z10" s="413"/>
    </row>
    <row r="11" spans="1:26" s="414" customFormat="1" ht="16.5" customHeight="1" thickBot="1" x14ac:dyDescent="0.25">
      <c r="A11" s="1831" t="s">
        <v>94</v>
      </c>
      <c r="B11" s="1832"/>
      <c r="C11" s="983">
        <f>SUM(C17:C18)</f>
        <v>849.50000000000011</v>
      </c>
      <c r="D11" s="984">
        <f t="shared" ref="D11:Y11" si="3">SUM(D17:D18)</f>
        <v>773.3</v>
      </c>
      <c r="E11" s="983">
        <f t="shared" si="3"/>
        <v>744.9</v>
      </c>
      <c r="F11" s="983">
        <f t="shared" si="3"/>
        <v>0</v>
      </c>
      <c r="G11" s="983">
        <f t="shared" si="3"/>
        <v>126</v>
      </c>
      <c r="H11" s="983">
        <f t="shared" si="3"/>
        <v>0</v>
      </c>
      <c r="I11" s="983">
        <f t="shared" si="3"/>
        <v>21.700000000000003</v>
      </c>
      <c r="J11" s="983">
        <f t="shared" si="3"/>
        <v>0</v>
      </c>
      <c r="K11" s="985">
        <f t="shared" si="3"/>
        <v>13.2</v>
      </c>
      <c r="L11" s="986">
        <f t="shared" si="3"/>
        <v>0</v>
      </c>
      <c r="M11" s="1102">
        <f t="shared" si="3"/>
        <v>30.6</v>
      </c>
      <c r="N11" s="985">
        <f t="shared" si="3"/>
        <v>1</v>
      </c>
      <c r="O11" s="986">
        <f t="shared" si="3"/>
        <v>84.2</v>
      </c>
      <c r="P11" s="1692">
        <f t="shared" si="3"/>
        <v>44</v>
      </c>
      <c r="Q11" s="987">
        <f t="shared" si="3"/>
        <v>196.4</v>
      </c>
      <c r="R11" s="988">
        <f t="shared" si="3"/>
        <v>47</v>
      </c>
      <c r="S11" s="987">
        <f t="shared" si="3"/>
        <v>197.6</v>
      </c>
      <c r="T11" s="989">
        <f t="shared" si="3"/>
        <v>0</v>
      </c>
      <c r="U11" s="983">
        <f t="shared" si="3"/>
        <v>197.6</v>
      </c>
      <c r="V11" s="990">
        <f t="shared" si="3"/>
        <v>5</v>
      </c>
      <c r="W11" s="989">
        <f t="shared" si="3"/>
        <v>84.5</v>
      </c>
      <c r="X11" s="989">
        <f t="shared" si="3"/>
        <v>30.499999999999996</v>
      </c>
      <c r="Y11" s="991">
        <f t="shared" si="3"/>
        <v>54</v>
      </c>
      <c r="Z11" s="413"/>
    </row>
    <row r="12" spans="1:26" s="414" customFormat="1" ht="16.5" customHeight="1" x14ac:dyDescent="0.2">
      <c r="A12" s="1937" t="s">
        <v>101</v>
      </c>
      <c r="B12" s="1676" t="s">
        <v>346</v>
      </c>
      <c r="C12" s="424">
        <f>SUM(C21,C25,C29)</f>
        <v>54.5</v>
      </c>
      <c r="D12" s="425">
        <f t="shared" ref="D12:Y12" si="4">SUM(D21,D25,D29)</f>
        <v>54.5</v>
      </c>
      <c r="E12" s="424">
        <f t="shared" si="4"/>
        <v>47.5</v>
      </c>
      <c r="F12" s="426">
        <f t="shared" si="4"/>
        <v>0</v>
      </c>
      <c r="G12" s="425">
        <f>SUM(G21,G25,G29)</f>
        <v>47.5</v>
      </c>
      <c r="H12" s="424">
        <f t="shared" si="4"/>
        <v>0</v>
      </c>
      <c r="I12" s="425">
        <f t="shared" si="4"/>
        <v>0</v>
      </c>
      <c r="J12" s="426">
        <f t="shared" si="4"/>
        <v>0</v>
      </c>
      <c r="K12" s="427">
        <f t="shared" si="4"/>
        <v>9.5</v>
      </c>
      <c r="L12" s="1087">
        <f t="shared" si="4"/>
        <v>0</v>
      </c>
      <c r="M12" s="1101">
        <f t="shared" si="4"/>
        <v>5.5</v>
      </c>
      <c r="N12" s="427">
        <f t="shared" si="4"/>
        <v>4</v>
      </c>
      <c r="O12" s="428">
        <f t="shared" si="4"/>
        <v>0</v>
      </c>
      <c r="P12" s="1690">
        <f t="shared" si="4"/>
        <v>12</v>
      </c>
      <c r="Q12" s="429">
        <f t="shared" si="4"/>
        <v>42.8</v>
      </c>
      <c r="R12" s="430">
        <f t="shared" si="4"/>
        <v>16</v>
      </c>
      <c r="S12" s="429">
        <f t="shared" si="4"/>
        <v>49</v>
      </c>
      <c r="T12" s="426">
        <f t="shared" si="4"/>
        <v>0</v>
      </c>
      <c r="U12" s="426">
        <f t="shared" si="4"/>
        <v>33.5</v>
      </c>
      <c r="V12" s="431">
        <f t="shared" si="4"/>
        <v>0</v>
      </c>
      <c r="W12" s="426">
        <f t="shared" si="4"/>
        <v>0</v>
      </c>
      <c r="X12" s="426">
        <f t="shared" si="4"/>
        <v>0</v>
      </c>
      <c r="Y12" s="573">
        <f t="shared" si="4"/>
        <v>0</v>
      </c>
      <c r="Z12" s="413"/>
    </row>
    <row r="13" spans="1:26" s="414" customFormat="1" ht="16.5" customHeight="1" x14ac:dyDescent="0.2">
      <c r="A13" s="1938"/>
      <c r="B13" s="1675" t="s">
        <v>347</v>
      </c>
      <c r="C13" s="554">
        <f>SUM(C30,C34,C43)</f>
        <v>252.22399999999999</v>
      </c>
      <c r="D13" s="555">
        <f t="shared" ref="D13:Y13" si="5">SUM(D30,D34,D43)</f>
        <v>221.42400000000004</v>
      </c>
      <c r="E13" s="554">
        <f t="shared" si="5"/>
        <v>221.42400000000004</v>
      </c>
      <c r="F13" s="554">
        <f>SUM(F30,F34,F43)</f>
        <v>3.82</v>
      </c>
      <c r="G13" s="555">
        <f t="shared" si="5"/>
        <v>214.60400000000001</v>
      </c>
      <c r="H13" s="554">
        <f t="shared" si="5"/>
        <v>3</v>
      </c>
      <c r="I13" s="554">
        <f t="shared" si="5"/>
        <v>0</v>
      </c>
      <c r="J13" s="554">
        <f t="shared" si="5"/>
        <v>0</v>
      </c>
      <c r="K13" s="979">
        <f>SUM(K30,K34,K43)</f>
        <v>244.72400000000002</v>
      </c>
      <c r="L13" s="556">
        <f t="shared" si="5"/>
        <v>0</v>
      </c>
      <c r="M13" s="1102">
        <f t="shared" si="5"/>
        <v>252.22399999999999</v>
      </c>
      <c r="N13" s="979">
        <f t="shared" si="5"/>
        <v>0</v>
      </c>
      <c r="O13" s="556">
        <f t="shared" si="5"/>
        <v>0</v>
      </c>
      <c r="P13" s="1691">
        <f t="shared" si="5"/>
        <v>29</v>
      </c>
      <c r="Q13" s="557">
        <f t="shared" si="5"/>
        <v>194.43400000000003</v>
      </c>
      <c r="R13" s="558">
        <f t="shared" si="5"/>
        <v>44</v>
      </c>
      <c r="S13" s="557">
        <f t="shared" si="5"/>
        <v>234.434</v>
      </c>
      <c r="T13" s="559">
        <f t="shared" si="5"/>
        <v>45.499999999999993</v>
      </c>
      <c r="U13" s="559">
        <f t="shared" si="5"/>
        <v>188.93400000000003</v>
      </c>
      <c r="V13" s="981">
        <f t="shared" si="5"/>
        <v>0</v>
      </c>
      <c r="W13" s="992">
        <f t="shared" si="5"/>
        <v>0</v>
      </c>
      <c r="X13" s="992">
        <f t="shared" si="5"/>
        <v>0</v>
      </c>
      <c r="Y13" s="574">
        <f t="shared" si="5"/>
        <v>0</v>
      </c>
      <c r="Z13" s="413"/>
    </row>
    <row r="14" spans="1:26" s="414" customFormat="1" ht="16.5" customHeight="1" x14ac:dyDescent="0.2">
      <c r="A14" s="1938"/>
      <c r="B14" s="1675" t="s">
        <v>348</v>
      </c>
      <c r="C14" s="554">
        <f t="shared" ref="C14:Y14" si="6">SUM(C54)</f>
        <v>216.40000000000003</v>
      </c>
      <c r="D14" s="555">
        <f t="shared" si="6"/>
        <v>120</v>
      </c>
      <c r="E14" s="554">
        <f t="shared" si="6"/>
        <v>120</v>
      </c>
      <c r="F14" s="559">
        <f t="shared" si="6"/>
        <v>0</v>
      </c>
      <c r="G14" s="555">
        <f t="shared" si="6"/>
        <v>115.3</v>
      </c>
      <c r="H14" s="559">
        <f t="shared" si="6"/>
        <v>4.7</v>
      </c>
      <c r="I14" s="559">
        <f t="shared" si="6"/>
        <v>0</v>
      </c>
      <c r="J14" s="559">
        <f t="shared" si="6"/>
        <v>0</v>
      </c>
      <c r="K14" s="979">
        <f t="shared" si="6"/>
        <v>96.4</v>
      </c>
      <c r="L14" s="980">
        <f t="shared" si="6"/>
        <v>0</v>
      </c>
      <c r="M14" s="1102">
        <f t="shared" si="6"/>
        <v>96.100000000000009</v>
      </c>
      <c r="N14" s="979">
        <f t="shared" si="6"/>
        <v>0.3</v>
      </c>
      <c r="O14" s="980">
        <f t="shared" si="6"/>
        <v>0</v>
      </c>
      <c r="P14" s="1691">
        <f t="shared" si="6"/>
        <v>5</v>
      </c>
      <c r="Q14" s="557">
        <f t="shared" si="6"/>
        <v>143.6</v>
      </c>
      <c r="R14" s="558">
        <f t="shared" si="6"/>
        <v>21</v>
      </c>
      <c r="S14" s="557">
        <f t="shared" si="6"/>
        <v>211.39999999999998</v>
      </c>
      <c r="T14" s="559">
        <f t="shared" si="6"/>
        <v>3.1</v>
      </c>
      <c r="U14" s="559">
        <f t="shared" si="6"/>
        <v>208.3</v>
      </c>
      <c r="V14" s="981">
        <f t="shared" si="6"/>
        <v>0</v>
      </c>
      <c r="W14" s="559">
        <f t="shared" si="6"/>
        <v>0</v>
      </c>
      <c r="X14" s="559">
        <f t="shared" si="6"/>
        <v>0</v>
      </c>
      <c r="Y14" s="982">
        <f t="shared" si="6"/>
        <v>0</v>
      </c>
      <c r="Z14" s="413"/>
    </row>
    <row r="15" spans="1:26" s="414" customFormat="1" ht="16.5" customHeight="1" x14ac:dyDescent="0.2">
      <c r="A15" s="1938"/>
      <c r="B15" s="1675" t="s">
        <v>345</v>
      </c>
      <c r="C15" s="554">
        <f>SUM(C58,C62,C70)</f>
        <v>562.89</v>
      </c>
      <c r="D15" s="555">
        <f t="shared" ref="D15:Y15" si="7">SUM(D58,D62,D70)</f>
        <v>547.64</v>
      </c>
      <c r="E15" s="554">
        <f t="shared" si="7"/>
        <v>547.64</v>
      </c>
      <c r="F15" s="554">
        <f t="shared" si="7"/>
        <v>1.1000000000000001</v>
      </c>
      <c r="G15" s="555">
        <f t="shared" si="7"/>
        <v>535.49</v>
      </c>
      <c r="H15" s="554">
        <f t="shared" si="7"/>
        <v>11.07</v>
      </c>
      <c r="I15" s="554">
        <f t="shared" si="7"/>
        <v>0</v>
      </c>
      <c r="J15" s="993">
        <f t="shared" si="7"/>
        <v>0</v>
      </c>
      <c r="K15" s="979">
        <f t="shared" si="7"/>
        <v>15.250000000000002</v>
      </c>
      <c r="L15" s="556">
        <f t="shared" si="7"/>
        <v>0</v>
      </c>
      <c r="M15" s="1103">
        <f t="shared" si="7"/>
        <v>15.3</v>
      </c>
      <c r="N15" s="979">
        <f t="shared" si="7"/>
        <v>0</v>
      </c>
      <c r="O15" s="556">
        <f t="shared" si="7"/>
        <v>0</v>
      </c>
      <c r="P15" s="1691">
        <f t="shared" si="7"/>
        <v>22</v>
      </c>
      <c r="Q15" s="557">
        <f t="shared" si="7"/>
        <v>127.69999999999999</v>
      </c>
      <c r="R15" s="558">
        <f t="shared" si="7"/>
        <v>26</v>
      </c>
      <c r="S15" s="557">
        <f t="shared" si="7"/>
        <v>56.5</v>
      </c>
      <c r="T15" s="559">
        <f t="shared" si="7"/>
        <v>26.9</v>
      </c>
      <c r="U15" s="559">
        <f t="shared" si="7"/>
        <v>106.8</v>
      </c>
      <c r="V15" s="560">
        <f t="shared" si="7"/>
        <v>0</v>
      </c>
      <c r="W15" s="554">
        <f t="shared" si="7"/>
        <v>0</v>
      </c>
      <c r="X15" s="554">
        <f t="shared" si="7"/>
        <v>0</v>
      </c>
      <c r="Y15" s="574">
        <f t="shared" si="7"/>
        <v>0</v>
      </c>
      <c r="Z15" s="413"/>
    </row>
    <row r="16" spans="1:26" s="414" customFormat="1" ht="16.5" customHeight="1" x14ac:dyDescent="0.2">
      <c r="A16" s="1938"/>
      <c r="B16" s="1675" t="s">
        <v>99</v>
      </c>
      <c r="C16" s="554">
        <f>SUM(C74)</f>
        <v>16</v>
      </c>
      <c r="D16" s="555">
        <f>SUM(D74)</f>
        <v>16</v>
      </c>
      <c r="E16" s="554">
        <f>SUM(E74)</f>
        <v>16</v>
      </c>
      <c r="F16" s="554">
        <f t="shared" ref="F16:Y16" si="8">SUM(F74)</f>
        <v>0</v>
      </c>
      <c r="G16" s="554">
        <f t="shared" si="8"/>
        <v>16</v>
      </c>
      <c r="H16" s="554">
        <f t="shared" si="8"/>
        <v>0</v>
      </c>
      <c r="I16" s="554">
        <f t="shared" si="8"/>
        <v>0</v>
      </c>
      <c r="J16" s="554">
        <f t="shared" si="8"/>
        <v>0</v>
      </c>
      <c r="K16" s="554">
        <f t="shared" si="8"/>
        <v>0</v>
      </c>
      <c r="L16" s="556">
        <f t="shared" si="8"/>
        <v>0</v>
      </c>
      <c r="M16" s="1102">
        <f t="shared" si="8"/>
        <v>0</v>
      </c>
      <c r="N16" s="979">
        <f t="shared" si="8"/>
        <v>0</v>
      </c>
      <c r="O16" s="556">
        <f t="shared" si="8"/>
        <v>0</v>
      </c>
      <c r="P16" s="1691">
        <f t="shared" si="8"/>
        <v>4</v>
      </c>
      <c r="Q16" s="557">
        <f t="shared" si="8"/>
        <v>16</v>
      </c>
      <c r="R16" s="558">
        <f t="shared" si="8"/>
        <v>3</v>
      </c>
      <c r="S16" s="557">
        <f t="shared" si="8"/>
        <v>16</v>
      </c>
      <c r="T16" s="559">
        <f t="shared" si="8"/>
        <v>16</v>
      </c>
      <c r="U16" s="559">
        <f t="shared" si="8"/>
        <v>0</v>
      </c>
      <c r="V16" s="560">
        <f t="shared" si="8"/>
        <v>0</v>
      </c>
      <c r="W16" s="554">
        <f t="shared" si="8"/>
        <v>0</v>
      </c>
      <c r="X16" s="554">
        <f t="shared" si="8"/>
        <v>0</v>
      </c>
      <c r="Y16" s="574">
        <f t="shared" si="8"/>
        <v>0</v>
      </c>
      <c r="Z16" s="413"/>
    </row>
    <row r="17" spans="1:26" s="414" customFormat="1" ht="16.5" customHeight="1" x14ac:dyDescent="0.2">
      <c r="A17" s="1938"/>
      <c r="B17" s="1675" t="s">
        <v>349</v>
      </c>
      <c r="C17" s="554">
        <f>SUM(C79,C88)</f>
        <v>749.60000000000014</v>
      </c>
      <c r="D17" s="554">
        <f>SUM(D79,D88)</f>
        <v>684.5</v>
      </c>
      <c r="E17" s="554">
        <f t="shared" ref="E17:Y17" si="9">SUM(E79,E88)</f>
        <v>656.1</v>
      </c>
      <c r="F17" s="554">
        <f t="shared" si="9"/>
        <v>0</v>
      </c>
      <c r="G17" s="554">
        <f t="shared" si="9"/>
        <v>37.199999999999996</v>
      </c>
      <c r="H17" s="554">
        <f t="shared" si="9"/>
        <v>0</v>
      </c>
      <c r="I17" s="554">
        <f t="shared" si="9"/>
        <v>21.700000000000003</v>
      </c>
      <c r="J17" s="554">
        <f t="shared" si="9"/>
        <v>0</v>
      </c>
      <c r="K17" s="979">
        <f t="shared" si="9"/>
        <v>2.1</v>
      </c>
      <c r="L17" s="556">
        <f t="shared" si="9"/>
        <v>0</v>
      </c>
      <c r="M17" s="1102">
        <f t="shared" si="9"/>
        <v>19.5</v>
      </c>
      <c r="N17" s="979">
        <f t="shared" si="9"/>
        <v>1</v>
      </c>
      <c r="O17" s="556">
        <f t="shared" si="9"/>
        <v>84.2</v>
      </c>
      <c r="P17" s="1691">
        <f t="shared" si="9"/>
        <v>35</v>
      </c>
      <c r="Q17" s="557">
        <f t="shared" si="9"/>
        <v>96.5</v>
      </c>
      <c r="R17" s="558">
        <f t="shared" si="9"/>
        <v>37</v>
      </c>
      <c r="S17" s="557">
        <f t="shared" si="9"/>
        <v>97.699999999999989</v>
      </c>
      <c r="T17" s="559">
        <f t="shared" si="9"/>
        <v>0</v>
      </c>
      <c r="U17" s="554">
        <f t="shared" si="9"/>
        <v>97.699999999999989</v>
      </c>
      <c r="V17" s="560">
        <f t="shared" si="9"/>
        <v>4</v>
      </c>
      <c r="W17" s="554">
        <f t="shared" si="9"/>
        <v>84.5</v>
      </c>
      <c r="X17" s="554">
        <f t="shared" si="9"/>
        <v>30.499999999999996</v>
      </c>
      <c r="Y17" s="574">
        <f t="shared" si="9"/>
        <v>54</v>
      </c>
      <c r="Z17" s="413"/>
    </row>
    <row r="18" spans="1:26" s="414" customFormat="1" ht="16.5" customHeight="1" thickBot="1" x14ac:dyDescent="0.25">
      <c r="A18" s="1938"/>
      <c r="B18" s="1417" t="s">
        <v>103</v>
      </c>
      <c r="C18" s="995">
        <f t="shared" ref="C18:Y18" si="10">SUM(C89)</f>
        <v>99.9</v>
      </c>
      <c r="D18" s="994">
        <f t="shared" si="10"/>
        <v>88.800000000000011</v>
      </c>
      <c r="E18" s="995">
        <f t="shared" si="10"/>
        <v>88.8</v>
      </c>
      <c r="F18" s="995">
        <f t="shared" si="10"/>
        <v>0</v>
      </c>
      <c r="G18" s="995">
        <f t="shared" si="10"/>
        <v>88.8</v>
      </c>
      <c r="H18" s="995">
        <f t="shared" si="10"/>
        <v>0</v>
      </c>
      <c r="I18" s="995">
        <f t="shared" si="10"/>
        <v>0</v>
      </c>
      <c r="J18" s="995">
        <f t="shared" si="10"/>
        <v>0</v>
      </c>
      <c r="K18" s="995">
        <f t="shared" si="10"/>
        <v>11.1</v>
      </c>
      <c r="L18" s="1088">
        <f t="shared" si="10"/>
        <v>0</v>
      </c>
      <c r="M18" s="1103">
        <f t="shared" si="10"/>
        <v>11.1</v>
      </c>
      <c r="N18" s="1120">
        <f t="shared" si="10"/>
        <v>0</v>
      </c>
      <c r="O18" s="996">
        <f t="shared" si="10"/>
        <v>0</v>
      </c>
      <c r="P18" s="1693">
        <f t="shared" si="10"/>
        <v>9</v>
      </c>
      <c r="Q18" s="997">
        <f t="shared" si="10"/>
        <v>99.9</v>
      </c>
      <c r="R18" s="998">
        <f t="shared" si="10"/>
        <v>10</v>
      </c>
      <c r="S18" s="995">
        <f t="shared" si="10"/>
        <v>99.9</v>
      </c>
      <c r="T18" s="995">
        <f t="shared" si="10"/>
        <v>0</v>
      </c>
      <c r="U18" s="995">
        <f t="shared" si="10"/>
        <v>99.9</v>
      </c>
      <c r="V18" s="998">
        <f t="shared" si="10"/>
        <v>1</v>
      </c>
      <c r="W18" s="995">
        <f t="shared" si="10"/>
        <v>0</v>
      </c>
      <c r="X18" s="995">
        <f t="shared" si="10"/>
        <v>0</v>
      </c>
      <c r="Y18" s="999">
        <f t="shared" si="10"/>
        <v>0</v>
      </c>
      <c r="Z18" s="413"/>
    </row>
    <row r="19" spans="1:26" ht="16.5" customHeight="1" x14ac:dyDescent="0.2">
      <c r="A19" s="1779" t="s">
        <v>312</v>
      </c>
      <c r="B19" s="1674" t="s">
        <v>324</v>
      </c>
      <c r="C19" s="1239">
        <v>23.7</v>
      </c>
      <c r="D19" s="1240">
        <f>E19+K19</f>
        <v>23.7</v>
      </c>
      <c r="E19" s="1240">
        <v>19.7</v>
      </c>
      <c r="F19" s="1240"/>
      <c r="G19" s="1240">
        <v>19.7</v>
      </c>
      <c r="H19" s="1240"/>
      <c r="I19" s="1240"/>
      <c r="J19" s="1240"/>
      <c r="K19" s="1241">
        <v>4</v>
      </c>
      <c r="L19" s="1381"/>
      <c r="M19" s="1242"/>
      <c r="N19" s="1242">
        <v>4</v>
      </c>
      <c r="O19" s="1243"/>
      <c r="P19" s="1694">
        <v>2</v>
      </c>
      <c r="Q19" s="1516">
        <v>19.7</v>
      </c>
      <c r="R19" s="1517">
        <v>2</v>
      </c>
      <c r="S19" s="1516">
        <v>19.7</v>
      </c>
      <c r="T19" s="1518"/>
      <c r="U19" s="1518">
        <v>19.7</v>
      </c>
      <c r="V19" s="1517"/>
      <c r="W19" s="1244"/>
      <c r="X19" s="1245"/>
      <c r="Y19" s="1246"/>
      <c r="Z19" s="1007"/>
    </row>
    <row r="20" spans="1:26" ht="16.5" customHeight="1" thickBot="1" x14ac:dyDescent="0.25">
      <c r="A20" s="1772"/>
      <c r="B20" s="1673" t="s">
        <v>439</v>
      </c>
      <c r="C20" s="1247">
        <v>1.5</v>
      </c>
      <c r="D20" s="1248">
        <f>E20+K20</f>
        <v>1.5</v>
      </c>
      <c r="E20" s="1248">
        <v>1.5</v>
      </c>
      <c r="F20" s="1248"/>
      <c r="G20" s="1248">
        <v>1.5</v>
      </c>
      <c r="H20" s="1248"/>
      <c r="I20" s="1248"/>
      <c r="J20" s="1248"/>
      <c r="K20" s="1249"/>
      <c r="L20" s="1382"/>
      <c r="M20" s="1250"/>
      <c r="N20" s="1250"/>
      <c r="O20" s="1251"/>
      <c r="P20" s="1695"/>
      <c r="Q20" s="1252"/>
      <c r="R20" s="1253">
        <v>1</v>
      </c>
      <c r="S20" s="1252"/>
      <c r="T20" s="1252"/>
      <c r="U20" s="1252">
        <v>1.5</v>
      </c>
      <c r="V20" s="1253"/>
      <c r="W20" s="1252"/>
      <c r="X20" s="1254"/>
      <c r="Y20" s="1255"/>
      <c r="Z20" s="1007"/>
    </row>
    <row r="21" spans="1:26" ht="16.5" customHeight="1" thickTop="1" thickBot="1" x14ac:dyDescent="0.25">
      <c r="A21" s="1780"/>
      <c r="B21" s="1011" t="s">
        <v>505</v>
      </c>
      <c r="C21" s="1012">
        <f>SUM(C19:C20)</f>
        <v>25.2</v>
      </c>
      <c r="D21" s="1013">
        <f t="shared" ref="D21:Y21" si="11">SUM(D19:D20)</f>
        <v>25.2</v>
      </c>
      <c r="E21" s="1013">
        <f>SUM(E19:E20)</f>
        <v>21.2</v>
      </c>
      <c r="F21" s="1013">
        <f t="shared" si="11"/>
        <v>0</v>
      </c>
      <c r="G21" s="1013">
        <f>SUM(G19:G20)</f>
        <v>21.2</v>
      </c>
      <c r="H21" s="1013">
        <f t="shared" si="11"/>
        <v>0</v>
      </c>
      <c r="I21" s="1013">
        <f t="shared" si="11"/>
        <v>0</v>
      </c>
      <c r="J21" s="1013">
        <f t="shared" si="11"/>
        <v>0</v>
      </c>
      <c r="K21" s="1013">
        <f>SUM(K19:K20)</f>
        <v>4</v>
      </c>
      <c r="L21" s="1014">
        <f t="shared" si="11"/>
        <v>0</v>
      </c>
      <c r="M21" s="1106">
        <f t="shared" si="11"/>
        <v>0</v>
      </c>
      <c r="N21" s="1106">
        <f t="shared" si="11"/>
        <v>4</v>
      </c>
      <c r="O21" s="1015">
        <f t="shared" si="11"/>
        <v>0</v>
      </c>
      <c r="P21" s="1696">
        <f t="shared" si="11"/>
        <v>2</v>
      </c>
      <c r="Q21" s="1016">
        <f t="shared" si="11"/>
        <v>19.7</v>
      </c>
      <c r="R21" s="1017">
        <f t="shared" si="11"/>
        <v>3</v>
      </c>
      <c r="S21" s="1016">
        <f t="shared" si="11"/>
        <v>19.7</v>
      </c>
      <c r="T21" s="1016">
        <f t="shared" si="11"/>
        <v>0</v>
      </c>
      <c r="U21" s="1016">
        <f t="shared" si="11"/>
        <v>21.2</v>
      </c>
      <c r="V21" s="1018">
        <f t="shared" si="11"/>
        <v>0</v>
      </c>
      <c r="W21" s="1016">
        <f t="shared" si="11"/>
        <v>0</v>
      </c>
      <c r="X21" s="1019">
        <f t="shared" si="11"/>
        <v>0</v>
      </c>
      <c r="Y21" s="1020">
        <f t="shared" si="11"/>
        <v>0</v>
      </c>
      <c r="Z21" s="216"/>
    </row>
    <row r="22" spans="1:26" ht="16.5" customHeight="1" x14ac:dyDescent="0.2">
      <c r="A22" s="1938" t="s">
        <v>390</v>
      </c>
      <c r="B22" s="1021" t="s">
        <v>267</v>
      </c>
      <c r="C22" s="352">
        <v>5.7</v>
      </c>
      <c r="D22" s="353">
        <v>5.7</v>
      </c>
      <c r="E22" s="353">
        <v>5.7</v>
      </c>
      <c r="F22" s="353">
        <v>0</v>
      </c>
      <c r="G22" s="353">
        <v>5.7</v>
      </c>
      <c r="H22" s="353">
        <v>0</v>
      </c>
      <c r="I22" s="353">
        <v>0</v>
      </c>
      <c r="J22" s="353">
        <v>0</v>
      </c>
      <c r="K22" s="353">
        <v>2.5</v>
      </c>
      <c r="L22" s="1023">
        <v>0</v>
      </c>
      <c r="M22" s="1107">
        <v>2.5</v>
      </c>
      <c r="N22" s="1107">
        <v>0</v>
      </c>
      <c r="O22" s="1620">
        <v>0</v>
      </c>
      <c r="P22" s="1697">
        <v>1</v>
      </c>
      <c r="Q22" s="355">
        <v>2.5</v>
      </c>
      <c r="R22" s="354">
        <v>2</v>
      </c>
      <c r="S22" s="355">
        <v>5.7</v>
      </c>
      <c r="T22" s="356">
        <v>0</v>
      </c>
      <c r="U22" s="356">
        <v>5.7</v>
      </c>
      <c r="V22" s="354">
        <v>0</v>
      </c>
      <c r="W22" s="355">
        <v>0</v>
      </c>
      <c r="X22" s="356">
        <v>0</v>
      </c>
      <c r="Y22" s="357">
        <v>0</v>
      </c>
      <c r="Z22" s="216"/>
    </row>
    <row r="23" spans="1:26" ht="16.5" customHeight="1" x14ac:dyDescent="0.2">
      <c r="A23" s="1938"/>
      <c r="B23" s="358" t="s">
        <v>566</v>
      </c>
      <c r="C23" s="359">
        <v>5</v>
      </c>
      <c r="D23" s="360">
        <v>5</v>
      </c>
      <c r="E23" s="360">
        <v>5</v>
      </c>
      <c r="F23" s="360">
        <v>0</v>
      </c>
      <c r="G23" s="360">
        <v>5</v>
      </c>
      <c r="H23" s="360">
        <v>0</v>
      </c>
      <c r="I23" s="360">
        <v>0</v>
      </c>
      <c r="J23" s="360">
        <v>0</v>
      </c>
      <c r="K23" s="360">
        <v>0</v>
      </c>
      <c r="L23" s="1010">
        <v>0</v>
      </c>
      <c r="M23" s="1105">
        <v>0</v>
      </c>
      <c r="N23" s="1105">
        <v>0</v>
      </c>
      <c r="O23" s="1621">
        <v>0</v>
      </c>
      <c r="P23" s="1698">
        <v>1</v>
      </c>
      <c r="Q23" s="362">
        <v>5</v>
      </c>
      <c r="R23" s="361">
        <v>1</v>
      </c>
      <c r="S23" s="362">
        <v>5</v>
      </c>
      <c r="T23" s="362">
        <v>0</v>
      </c>
      <c r="U23" s="362">
        <v>5</v>
      </c>
      <c r="V23" s="361">
        <v>0</v>
      </c>
      <c r="W23" s="362">
        <v>0</v>
      </c>
      <c r="X23" s="363">
        <v>0</v>
      </c>
      <c r="Y23" s="364">
        <v>0</v>
      </c>
      <c r="Z23" s="216"/>
    </row>
    <row r="24" spans="1:26" ht="16.5" customHeight="1" thickBot="1" x14ac:dyDescent="0.25">
      <c r="A24" s="1938"/>
      <c r="B24" s="1024" t="s">
        <v>567</v>
      </c>
      <c r="C24" s="1025">
        <v>1.6</v>
      </c>
      <c r="D24" s="1026">
        <v>1.6</v>
      </c>
      <c r="E24" s="1026">
        <v>1.6</v>
      </c>
      <c r="F24" s="1026">
        <v>0</v>
      </c>
      <c r="G24" s="1026">
        <v>1.6</v>
      </c>
      <c r="H24" s="1026">
        <v>0</v>
      </c>
      <c r="I24" s="1026">
        <v>0</v>
      </c>
      <c r="J24" s="1026">
        <v>0</v>
      </c>
      <c r="K24" s="1026">
        <v>0</v>
      </c>
      <c r="L24" s="1089">
        <v>0</v>
      </c>
      <c r="M24" s="1108">
        <v>0</v>
      </c>
      <c r="N24" s="1110">
        <v>0</v>
      </c>
      <c r="O24" s="1622">
        <v>0</v>
      </c>
      <c r="P24" s="1699">
        <v>1</v>
      </c>
      <c r="Q24" s="1028">
        <v>1.6</v>
      </c>
      <c r="R24" s="1029">
        <v>1</v>
      </c>
      <c r="S24" s="1028">
        <v>1.6</v>
      </c>
      <c r="T24" s="1028">
        <v>0</v>
      </c>
      <c r="U24" s="1028">
        <v>1.6</v>
      </c>
      <c r="V24" s="1029">
        <v>0</v>
      </c>
      <c r="W24" s="1028">
        <v>0</v>
      </c>
      <c r="X24" s="1030">
        <v>0</v>
      </c>
      <c r="Y24" s="1031">
        <v>0</v>
      </c>
      <c r="Z24" s="216"/>
    </row>
    <row r="25" spans="1:26" ht="16.5" customHeight="1" thickTop="1" thickBot="1" x14ac:dyDescent="0.25">
      <c r="A25" s="1939"/>
      <c r="B25" s="1032" t="s">
        <v>568</v>
      </c>
      <c r="C25" s="1033">
        <f t="shared" ref="C25:Y25" si="12">SUM(C22:C24)</f>
        <v>12.299999999999999</v>
      </c>
      <c r="D25" s="1034">
        <f t="shared" si="12"/>
        <v>12.299999999999999</v>
      </c>
      <c r="E25" s="1034">
        <f t="shared" si="12"/>
        <v>12.299999999999999</v>
      </c>
      <c r="F25" s="1033">
        <f t="shared" si="12"/>
        <v>0</v>
      </c>
      <c r="G25" s="1034">
        <f t="shared" si="12"/>
        <v>12.299999999999999</v>
      </c>
      <c r="H25" s="1033">
        <f t="shared" si="12"/>
        <v>0</v>
      </c>
      <c r="I25" s="1033">
        <f t="shared" si="12"/>
        <v>0</v>
      </c>
      <c r="J25" s="1033">
        <f t="shared" si="12"/>
        <v>0</v>
      </c>
      <c r="K25" s="1033">
        <f t="shared" si="12"/>
        <v>2.5</v>
      </c>
      <c r="L25" s="1090">
        <f t="shared" si="12"/>
        <v>0</v>
      </c>
      <c r="M25" s="1109">
        <f t="shared" si="12"/>
        <v>2.5</v>
      </c>
      <c r="N25" s="1096">
        <f t="shared" si="12"/>
        <v>0</v>
      </c>
      <c r="O25" s="1090">
        <f t="shared" si="12"/>
        <v>0</v>
      </c>
      <c r="P25" s="1700">
        <f t="shared" si="12"/>
        <v>3</v>
      </c>
      <c r="Q25" s="1033">
        <f t="shared" si="12"/>
        <v>9.1</v>
      </c>
      <c r="R25" s="1035">
        <f t="shared" si="12"/>
        <v>4</v>
      </c>
      <c r="S25" s="1033">
        <f t="shared" si="12"/>
        <v>12.299999999999999</v>
      </c>
      <c r="T25" s="1033">
        <f t="shared" si="12"/>
        <v>0</v>
      </c>
      <c r="U25" s="1033">
        <f t="shared" si="12"/>
        <v>12.299999999999999</v>
      </c>
      <c r="V25" s="1035">
        <f t="shared" si="12"/>
        <v>0</v>
      </c>
      <c r="W25" s="1033">
        <f t="shared" si="12"/>
        <v>0</v>
      </c>
      <c r="X25" s="1033">
        <f t="shared" si="12"/>
        <v>0</v>
      </c>
      <c r="Y25" s="1036">
        <f t="shared" si="12"/>
        <v>0</v>
      </c>
      <c r="Z25" s="216"/>
    </row>
    <row r="26" spans="1:26" ht="16.5" customHeight="1" x14ac:dyDescent="0.2">
      <c r="A26" s="1937" t="s">
        <v>391</v>
      </c>
      <c r="B26" s="358" t="s">
        <v>576</v>
      </c>
      <c r="C26" s="352">
        <v>5</v>
      </c>
      <c r="D26" s="353">
        <v>5</v>
      </c>
      <c r="E26" s="353">
        <v>5</v>
      </c>
      <c r="F26" s="353"/>
      <c r="G26" s="353">
        <v>5</v>
      </c>
      <c r="H26" s="353"/>
      <c r="I26" s="353"/>
      <c r="J26" s="353"/>
      <c r="K26" s="353"/>
      <c r="L26" s="1023"/>
      <c r="M26" s="1107"/>
      <c r="N26" s="1107"/>
      <c r="O26" s="1620"/>
      <c r="P26" s="1697">
        <v>2</v>
      </c>
      <c r="Q26" s="355">
        <v>5</v>
      </c>
      <c r="R26" s="354">
        <v>2</v>
      </c>
      <c r="S26" s="355">
        <v>5</v>
      </c>
      <c r="T26" s="356"/>
      <c r="U26" s="356"/>
      <c r="V26" s="354"/>
      <c r="W26" s="355"/>
      <c r="X26" s="356"/>
      <c r="Y26" s="357"/>
      <c r="Z26" s="216"/>
    </row>
    <row r="27" spans="1:26" ht="16.5" customHeight="1" x14ac:dyDescent="0.2">
      <c r="A27" s="1938"/>
      <c r="B27" s="358" t="s">
        <v>280</v>
      </c>
      <c r="C27" s="1037">
        <v>7</v>
      </c>
      <c r="D27" s="1038">
        <v>7</v>
      </c>
      <c r="E27" s="1038">
        <v>4</v>
      </c>
      <c r="F27" s="360"/>
      <c r="G27" s="360">
        <v>4</v>
      </c>
      <c r="H27" s="360"/>
      <c r="I27" s="360"/>
      <c r="J27" s="360"/>
      <c r="K27" s="360">
        <v>3</v>
      </c>
      <c r="L27" s="1010"/>
      <c r="M27" s="1110">
        <v>3</v>
      </c>
      <c r="N27" s="1110"/>
      <c r="O27" s="1621"/>
      <c r="P27" s="1698">
        <v>1</v>
      </c>
      <c r="Q27" s="362">
        <v>4</v>
      </c>
      <c r="R27" s="361">
        <v>3</v>
      </c>
      <c r="S27" s="362">
        <v>7</v>
      </c>
      <c r="T27" s="362"/>
      <c r="U27" s="362"/>
      <c r="V27" s="361"/>
      <c r="W27" s="362"/>
      <c r="X27" s="363"/>
      <c r="Y27" s="364"/>
      <c r="Z27" s="216"/>
    </row>
    <row r="28" spans="1:26" ht="16.5" customHeight="1" thickBot="1" x14ac:dyDescent="0.25">
      <c r="A28" s="1938"/>
      <c r="B28" s="1024" t="s">
        <v>283</v>
      </c>
      <c r="C28" s="1039">
        <v>5</v>
      </c>
      <c r="D28" s="1040">
        <v>5</v>
      </c>
      <c r="E28" s="1040">
        <v>5</v>
      </c>
      <c r="F28" s="360"/>
      <c r="G28" s="360">
        <v>5</v>
      </c>
      <c r="H28" s="360"/>
      <c r="I28" s="360"/>
      <c r="J28" s="360"/>
      <c r="K28" s="360"/>
      <c r="L28" s="1010"/>
      <c r="M28" s="1111"/>
      <c r="N28" s="1121"/>
      <c r="O28" s="1010"/>
      <c r="P28" s="1698">
        <v>4</v>
      </c>
      <c r="Q28" s="362">
        <v>5</v>
      </c>
      <c r="R28" s="361">
        <v>4</v>
      </c>
      <c r="S28" s="362">
        <v>5</v>
      </c>
      <c r="T28" s="362"/>
      <c r="U28" s="362"/>
      <c r="V28" s="361"/>
      <c r="W28" s="362"/>
      <c r="X28" s="363"/>
      <c r="Y28" s="364"/>
      <c r="Z28" s="216"/>
    </row>
    <row r="29" spans="1:26" ht="16.5" customHeight="1" thickTop="1" thickBot="1" x14ac:dyDescent="0.25">
      <c r="A29" s="1939"/>
      <c r="B29" s="948" t="s">
        <v>507</v>
      </c>
      <c r="C29" s="1046">
        <f t="shared" ref="C29:Y29" si="13">SUM(C26:C28)</f>
        <v>17</v>
      </c>
      <c r="D29" s="1047">
        <f t="shared" si="13"/>
        <v>17</v>
      </c>
      <c r="E29" s="1047">
        <f t="shared" si="13"/>
        <v>14</v>
      </c>
      <c r="F29" s="1047">
        <f t="shared" si="13"/>
        <v>0</v>
      </c>
      <c r="G29" s="1047">
        <f t="shared" si="13"/>
        <v>14</v>
      </c>
      <c r="H29" s="1047">
        <f t="shared" si="13"/>
        <v>0</v>
      </c>
      <c r="I29" s="1047">
        <f t="shared" si="13"/>
        <v>0</v>
      </c>
      <c r="J29" s="1047">
        <f t="shared" si="13"/>
        <v>0</v>
      </c>
      <c r="K29" s="1047">
        <f t="shared" si="13"/>
        <v>3</v>
      </c>
      <c r="L29" s="1091">
        <f t="shared" si="13"/>
        <v>0</v>
      </c>
      <c r="M29" s="1112">
        <f t="shared" si="13"/>
        <v>3</v>
      </c>
      <c r="N29" s="1123">
        <f t="shared" si="13"/>
        <v>0</v>
      </c>
      <c r="O29" s="1091">
        <f t="shared" si="13"/>
        <v>0</v>
      </c>
      <c r="P29" s="1701">
        <f t="shared" si="13"/>
        <v>7</v>
      </c>
      <c r="Q29" s="1047">
        <f t="shared" si="13"/>
        <v>14</v>
      </c>
      <c r="R29" s="1524">
        <f t="shared" si="13"/>
        <v>9</v>
      </c>
      <c r="S29" s="1047">
        <f t="shared" si="13"/>
        <v>17</v>
      </c>
      <c r="T29" s="1047">
        <f t="shared" si="13"/>
        <v>0</v>
      </c>
      <c r="U29" s="1049">
        <f t="shared" si="13"/>
        <v>0</v>
      </c>
      <c r="V29" s="1524">
        <f t="shared" si="13"/>
        <v>0</v>
      </c>
      <c r="W29" s="1047">
        <f t="shared" si="13"/>
        <v>0</v>
      </c>
      <c r="X29" s="1047">
        <f t="shared" si="13"/>
        <v>0</v>
      </c>
      <c r="Y29" s="1050">
        <f t="shared" si="13"/>
        <v>0</v>
      </c>
      <c r="Z29" s="216"/>
    </row>
    <row r="30" spans="1:26" ht="16.5" customHeight="1" thickBot="1" x14ac:dyDescent="0.25">
      <c r="A30" s="1759" t="s">
        <v>143</v>
      </c>
      <c r="B30" s="1041" t="s">
        <v>254</v>
      </c>
      <c r="C30" s="1042">
        <v>96.9</v>
      </c>
      <c r="D30" s="1760">
        <v>96.9</v>
      </c>
      <c r="E30" s="1760">
        <v>96.9</v>
      </c>
      <c r="F30" s="1760">
        <v>0</v>
      </c>
      <c r="G30" s="1760">
        <v>96.9</v>
      </c>
      <c r="H30" s="1760">
        <v>0</v>
      </c>
      <c r="I30" s="1760">
        <v>0</v>
      </c>
      <c r="J30" s="1760">
        <v>0</v>
      </c>
      <c r="K30" s="1761">
        <v>96.9</v>
      </c>
      <c r="L30" s="1762">
        <v>0</v>
      </c>
      <c r="M30" s="1111">
        <v>96.9</v>
      </c>
      <c r="N30" s="1121">
        <v>0</v>
      </c>
      <c r="O30" s="1763">
        <v>0</v>
      </c>
      <c r="P30" s="1702">
        <v>22</v>
      </c>
      <c r="Q30" s="368">
        <v>60.2</v>
      </c>
      <c r="R30" s="1043">
        <v>27</v>
      </c>
      <c r="S30" s="368">
        <v>96.9</v>
      </c>
      <c r="T30" s="1044">
        <v>3.9</v>
      </c>
      <c r="U30" s="1044">
        <v>93</v>
      </c>
      <c r="V30" s="1043">
        <v>0</v>
      </c>
      <c r="W30" s="368">
        <v>0</v>
      </c>
      <c r="X30" s="1044">
        <v>0</v>
      </c>
      <c r="Y30" s="1045">
        <v>0</v>
      </c>
      <c r="Z30" s="216"/>
    </row>
    <row r="31" spans="1:26" ht="16.5" customHeight="1" x14ac:dyDescent="0.2">
      <c r="A31" s="1937" t="s">
        <v>406</v>
      </c>
      <c r="B31" s="1021" t="s">
        <v>241</v>
      </c>
      <c r="C31" s="1037">
        <v>38.299999999999997</v>
      </c>
      <c r="D31" s="1038">
        <v>7.5</v>
      </c>
      <c r="E31" s="1038">
        <v>7.5</v>
      </c>
      <c r="F31" s="353">
        <v>0</v>
      </c>
      <c r="G31" s="353">
        <v>7.5</v>
      </c>
      <c r="H31" s="353">
        <v>0</v>
      </c>
      <c r="I31" s="353">
        <v>0</v>
      </c>
      <c r="J31" s="353">
        <v>0</v>
      </c>
      <c r="K31" s="353">
        <v>30.8</v>
      </c>
      <c r="L31" s="1023">
        <v>0</v>
      </c>
      <c r="M31" s="1107">
        <v>38.299999999999997</v>
      </c>
      <c r="N31" s="1122">
        <v>0</v>
      </c>
      <c r="O31" s="1023">
        <v>0</v>
      </c>
      <c r="P31" s="1697">
        <v>2</v>
      </c>
      <c r="Q31" s="355">
        <v>38.299999999999997</v>
      </c>
      <c r="R31" s="354">
        <v>2</v>
      </c>
      <c r="S31" s="355">
        <v>38.299999999999997</v>
      </c>
      <c r="T31" s="356">
        <v>38.299999999999997</v>
      </c>
      <c r="U31" s="356">
        <v>0</v>
      </c>
      <c r="V31" s="354">
        <v>0</v>
      </c>
      <c r="W31" s="355">
        <v>0</v>
      </c>
      <c r="X31" s="356">
        <v>0</v>
      </c>
      <c r="Y31" s="357">
        <v>0</v>
      </c>
      <c r="Z31" s="216"/>
    </row>
    <row r="32" spans="1:26" ht="16.5" customHeight="1" x14ac:dyDescent="0.2">
      <c r="A32" s="1938"/>
      <c r="B32" s="358" t="s">
        <v>242</v>
      </c>
      <c r="C32" s="370">
        <v>0</v>
      </c>
      <c r="D32" s="370">
        <v>0</v>
      </c>
      <c r="E32" s="370">
        <v>0</v>
      </c>
      <c r="F32" s="370">
        <v>0</v>
      </c>
      <c r="G32" s="370">
        <v>0</v>
      </c>
      <c r="H32" s="370">
        <v>0</v>
      </c>
      <c r="I32" s="370">
        <v>0</v>
      </c>
      <c r="J32" s="370">
        <v>0</v>
      </c>
      <c r="K32" s="370">
        <v>0</v>
      </c>
      <c r="L32" s="370">
        <v>0</v>
      </c>
      <c r="M32" s="370">
        <v>0</v>
      </c>
      <c r="N32" s="370">
        <v>0</v>
      </c>
      <c r="O32" s="1707">
        <v>0</v>
      </c>
      <c r="P32" s="1698">
        <v>0</v>
      </c>
      <c r="Q32" s="362">
        <v>0</v>
      </c>
      <c r="R32" s="362">
        <v>0</v>
      </c>
      <c r="S32" s="362">
        <v>0</v>
      </c>
      <c r="T32" s="362">
        <v>0</v>
      </c>
      <c r="U32" s="362">
        <v>0</v>
      </c>
      <c r="V32" s="362">
        <v>0</v>
      </c>
      <c r="W32" s="362">
        <v>0</v>
      </c>
      <c r="X32" s="362">
        <v>0</v>
      </c>
      <c r="Y32" s="1686">
        <v>0</v>
      </c>
      <c r="Z32" s="216"/>
    </row>
    <row r="33" spans="1:26" ht="16.5" customHeight="1" thickBot="1" x14ac:dyDescent="0.25">
      <c r="A33" s="1938"/>
      <c r="B33" s="358" t="s">
        <v>243</v>
      </c>
      <c r="C33" s="1528">
        <v>0</v>
      </c>
      <c r="D33" s="1528">
        <v>0</v>
      </c>
      <c r="E33" s="1528">
        <v>0</v>
      </c>
      <c r="F33" s="1528">
        <v>0</v>
      </c>
      <c r="G33" s="1528">
        <v>0</v>
      </c>
      <c r="H33" s="1528">
        <v>0</v>
      </c>
      <c r="I33" s="1528">
        <v>0</v>
      </c>
      <c r="J33" s="1528">
        <v>0</v>
      </c>
      <c r="K33" s="1528">
        <v>0</v>
      </c>
      <c r="L33" s="1528">
        <v>0</v>
      </c>
      <c r="M33" s="1528">
        <v>0</v>
      </c>
      <c r="N33" s="1528">
        <v>0</v>
      </c>
      <c r="O33" s="1708">
        <v>0</v>
      </c>
      <c r="P33" s="1698">
        <v>1</v>
      </c>
      <c r="Q33" s="362">
        <v>0</v>
      </c>
      <c r="R33" s="362">
        <v>0</v>
      </c>
      <c r="S33" s="362">
        <v>0</v>
      </c>
      <c r="T33" s="362">
        <v>0</v>
      </c>
      <c r="U33" s="362">
        <v>0</v>
      </c>
      <c r="V33" s="362">
        <v>0</v>
      </c>
      <c r="W33" s="362">
        <v>0</v>
      </c>
      <c r="X33" s="362">
        <v>0</v>
      </c>
      <c r="Y33" s="1686">
        <v>0</v>
      </c>
      <c r="Z33" s="216"/>
    </row>
    <row r="34" spans="1:26" ht="16.5" customHeight="1" thickTop="1" thickBot="1" x14ac:dyDescent="0.25">
      <c r="A34" s="1939"/>
      <c r="B34" s="948" t="s">
        <v>506</v>
      </c>
      <c r="C34" s="1046">
        <f>SUM(C31:C33)</f>
        <v>38.299999999999997</v>
      </c>
      <c r="D34" s="1047">
        <f t="shared" ref="D34:Y34" si="14">SUM(D31:D33)</f>
        <v>7.5</v>
      </c>
      <c r="E34" s="1047">
        <f t="shared" si="14"/>
        <v>7.5</v>
      </c>
      <c r="F34" s="1046">
        <f t="shared" si="14"/>
        <v>0</v>
      </c>
      <c r="G34" s="1047">
        <f t="shared" si="14"/>
        <v>7.5</v>
      </c>
      <c r="H34" s="1047">
        <f t="shared" si="14"/>
        <v>0</v>
      </c>
      <c r="I34" s="1046">
        <f t="shared" si="14"/>
        <v>0</v>
      </c>
      <c r="J34" s="1046">
        <f t="shared" si="14"/>
        <v>0</v>
      </c>
      <c r="K34" s="1047">
        <f t="shared" si="14"/>
        <v>30.8</v>
      </c>
      <c r="L34" s="1091">
        <f t="shared" si="14"/>
        <v>0</v>
      </c>
      <c r="M34" s="1112">
        <f t="shared" si="14"/>
        <v>38.299999999999997</v>
      </c>
      <c r="N34" s="1123">
        <f t="shared" si="14"/>
        <v>0</v>
      </c>
      <c r="O34" s="1091">
        <f t="shared" si="14"/>
        <v>0</v>
      </c>
      <c r="P34" s="1703">
        <f t="shared" si="14"/>
        <v>3</v>
      </c>
      <c r="Q34" s="1049">
        <f t="shared" si="14"/>
        <v>38.299999999999997</v>
      </c>
      <c r="R34" s="1048">
        <f t="shared" si="14"/>
        <v>2</v>
      </c>
      <c r="S34" s="1046">
        <f t="shared" si="14"/>
        <v>38.299999999999997</v>
      </c>
      <c r="T34" s="1046">
        <f t="shared" si="14"/>
        <v>38.299999999999997</v>
      </c>
      <c r="U34" s="1046">
        <f t="shared" si="14"/>
        <v>0</v>
      </c>
      <c r="V34" s="1048">
        <f t="shared" si="14"/>
        <v>0</v>
      </c>
      <c r="W34" s="1046">
        <f t="shared" si="14"/>
        <v>0</v>
      </c>
      <c r="X34" s="1046">
        <f t="shared" si="14"/>
        <v>0</v>
      </c>
      <c r="Y34" s="1050">
        <f t="shared" si="14"/>
        <v>0</v>
      </c>
      <c r="Z34" s="216"/>
    </row>
    <row r="35" spans="1:26" ht="16.5" customHeight="1" x14ac:dyDescent="0.2">
      <c r="A35" s="1937" t="s">
        <v>407</v>
      </c>
      <c r="B35" s="358" t="s">
        <v>584</v>
      </c>
      <c r="C35" s="359">
        <v>21.984000000000002</v>
      </c>
      <c r="D35" s="1732">
        <v>21.984000000000002</v>
      </c>
      <c r="E35" s="353">
        <v>21.984000000000002</v>
      </c>
      <c r="F35" s="1733"/>
      <c r="G35" s="1734">
        <v>21.984000000000002</v>
      </c>
      <c r="H35" s="1735"/>
      <c r="I35" s="1735"/>
      <c r="J35" s="1735"/>
      <c r="K35" s="1022">
        <v>21.984000000000002</v>
      </c>
      <c r="L35" s="1023"/>
      <c r="M35" s="1022">
        <v>21.984000000000002</v>
      </c>
      <c r="N35" s="353"/>
      <c r="O35" s="1023">
        <v>0</v>
      </c>
      <c r="P35" s="1697">
        <v>1</v>
      </c>
      <c r="Q35" s="355">
        <v>21.984000000000002</v>
      </c>
      <c r="R35" s="354">
        <v>4</v>
      </c>
      <c r="S35" s="355">
        <v>21.984000000000002</v>
      </c>
      <c r="T35" s="356"/>
      <c r="U35" s="356">
        <v>21.984000000000002</v>
      </c>
      <c r="V35" s="354"/>
      <c r="W35" s="355"/>
      <c r="X35" s="356"/>
      <c r="Y35" s="357"/>
      <c r="Z35" s="216"/>
    </row>
    <row r="36" spans="1:26" ht="16.5" customHeight="1" x14ac:dyDescent="0.2">
      <c r="A36" s="1938"/>
      <c r="B36" s="358" t="s">
        <v>244</v>
      </c>
      <c r="C36" s="359">
        <v>3.08</v>
      </c>
      <c r="D36" s="1333">
        <v>3.08</v>
      </c>
      <c r="E36" s="360">
        <v>3.08</v>
      </c>
      <c r="F36" s="1736"/>
      <c r="G36" s="1736">
        <v>3.08</v>
      </c>
      <c r="H36" s="1737"/>
      <c r="I36" s="1737"/>
      <c r="J36" s="1737"/>
      <c r="K36" s="1009">
        <v>3.08</v>
      </c>
      <c r="L36" s="1010"/>
      <c r="M36" s="1009">
        <v>3.08</v>
      </c>
      <c r="N36" s="360"/>
      <c r="O36" s="1382">
        <v>0</v>
      </c>
      <c r="P36" s="1695"/>
      <c r="Q36" s="1252"/>
      <c r="R36" s="1253"/>
      <c r="S36" s="1252"/>
      <c r="T36" s="1252"/>
      <c r="U36" s="1252"/>
      <c r="V36" s="1253"/>
      <c r="W36" s="1252"/>
      <c r="X36" s="1254"/>
      <c r="Y36" s="1255"/>
      <c r="Z36" s="216"/>
    </row>
    <row r="37" spans="1:26" ht="16.5" customHeight="1" x14ac:dyDescent="0.2">
      <c r="A37" s="1938"/>
      <c r="B37" s="358" t="s">
        <v>245</v>
      </c>
      <c r="C37" s="359">
        <v>7.92</v>
      </c>
      <c r="D37" s="1333">
        <v>7.92</v>
      </c>
      <c r="E37" s="360">
        <v>7.92</v>
      </c>
      <c r="F37" s="1736">
        <v>3.82</v>
      </c>
      <c r="G37" s="1736">
        <v>1.1000000000000001</v>
      </c>
      <c r="H37" s="1737">
        <v>3</v>
      </c>
      <c r="I37" s="1737"/>
      <c r="J37" s="1737"/>
      <c r="K37" s="1009">
        <v>7.92</v>
      </c>
      <c r="L37" s="1010"/>
      <c r="M37" s="1009">
        <v>7.92</v>
      </c>
      <c r="N37" s="360"/>
      <c r="O37" s="1382">
        <v>0</v>
      </c>
      <c r="P37" s="1695"/>
      <c r="Q37" s="1252"/>
      <c r="R37" s="1253"/>
      <c r="S37" s="1252"/>
      <c r="T37" s="1252"/>
      <c r="U37" s="1252"/>
      <c r="V37" s="1253"/>
      <c r="W37" s="1252"/>
      <c r="X37" s="1254"/>
      <c r="Y37" s="1255"/>
      <c r="Z37" s="216"/>
    </row>
    <row r="38" spans="1:26" ht="16.5" customHeight="1" x14ac:dyDescent="0.2">
      <c r="A38" s="1938"/>
      <c r="B38" s="358" t="s">
        <v>246</v>
      </c>
      <c r="C38" s="359">
        <v>53.97</v>
      </c>
      <c r="D38" s="1333">
        <v>53.97</v>
      </c>
      <c r="E38" s="360">
        <v>53.97</v>
      </c>
      <c r="F38" s="1737"/>
      <c r="G38" s="1738">
        <v>53.97</v>
      </c>
      <c r="H38" s="1737"/>
      <c r="I38" s="1737"/>
      <c r="J38" s="1737"/>
      <c r="K38" s="1009">
        <v>53.97</v>
      </c>
      <c r="L38" s="1010"/>
      <c r="M38" s="1009">
        <v>53.97</v>
      </c>
      <c r="N38" s="360"/>
      <c r="O38" s="1384">
        <v>0</v>
      </c>
      <c r="P38" s="1704">
        <v>1</v>
      </c>
      <c r="Q38" s="1312">
        <v>53.97</v>
      </c>
      <c r="R38" s="1311">
        <v>6</v>
      </c>
      <c r="S38" s="1312">
        <v>53.97</v>
      </c>
      <c r="T38" s="1312"/>
      <c r="U38" s="1312">
        <v>53.97</v>
      </c>
      <c r="V38" s="1311"/>
      <c r="W38" s="1312"/>
      <c r="X38" s="1313"/>
      <c r="Y38" s="1314"/>
      <c r="Z38" s="216"/>
    </row>
    <row r="39" spans="1:26" ht="16.5" customHeight="1" x14ac:dyDescent="0.2">
      <c r="A39" s="1938"/>
      <c r="B39" s="358" t="s">
        <v>247</v>
      </c>
      <c r="C39" s="359">
        <v>19.98</v>
      </c>
      <c r="D39" s="1333">
        <v>19.98</v>
      </c>
      <c r="E39" s="360">
        <v>19.98</v>
      </c>
      <c r="F39" s="1737"/>
      <c r="G39" s="1739">
        <v>19.98</v>
      </c>
      <c r="H39" s="1737"/>
      <c r="I39" s="1737"/>
      <c r="J39" s="1737"/>
      <c r="K39" s="1009">
        <v>19.98</v>
      </c>
      <c r="L39" s="1010"/>
      <c r="M39" s="1009">
        <v>19.98</v>
      </c>
      <c r="N39" s="360"/>
      <c r="O39" s="1384">
        <v>0</v>
      </c>
      <c r="P39" s="1704">
        <v>1</v>
      </c>
      <c r="Q39" s="1312">
        <v>19.98</v>
      </c>
      <c r="R39" s="1311">
        <v>2</v>
      </c>
      <c r="S39" s="1312">
        <v>19.98</v>
      </c>
      <c r="T39" s="1312"/>
      <c r="U39" s="1312">
        <v>19.98</v>
      </c>
      <c r="V39" s="1311"/>
      <c r="W39" s="1312"/>
      <c r="X39" s="1313"/>
      <c r="Y39" s="1314"/>
      <c r="Z39" s="216"/>
    </row>
    <row r="40" spans="1:26" ht="16.5" customHeight="1" x14ac:dyDescent="0.2">
      <c r="A40" s="1938"/>
      <c r="B40" s="358" t="s">
        <v>248</v>
      </c>
      <c r="C40" s="359">
        <v>0</v>
      </c>
      <c r="D40" s="1333">
        <v>0</v>
      </c>
      <c r="E40" s="360">
        <v>0</v>
      </c>
      <c r="F40" s="1737"/>
      <c r="G40" s="1740">
        <v>0</v>
      </c>
      <c r="H40" s="1737"/>
      <c r="I40" s="1737"/>
      <c r="J40" s="1737"/>
      <c r="K40" s="1009">
        <v>0</v>
      </c>
      <c r="L40" s="1010"/>
      <c r="M40" s="1009">
        <v>0</v>
      </c>
      <c r="N40" s="360"/>
      <c r="O40" s="1384">
        <v>0</v>
      </c>
      <c r="P40" s="1704">
        <v>1</v>
      </c>
      <c r="Q40" s="1312">
        <v>0</v>
      </c>
      <c r="R40" s="1311">
        <v>1</v>
      </c>
      <c r="S40" s="1312">
        <v>0</v>
      </c>
      <c r="T40" s="1312">
        <v>0</v>
      </c>
      <c r="U40" s="1312"/>
      <c r="V40" s="1311"/>
      <c r="W40" s="1312"/>
      <c r="X40" s="1313"/>
      <c r="Y40" s="1314"/>
      <c r="Z40" s="216"/>
    </row>
    <row r="41" spans="1:26" ht="16.5" customHeight="1" x14ac:dyDescent="0.2">
      <c r="A41" s="1938"/>
      <c r="B41" s="358" t="s">
        <v>249</v>
      </c>
      <c r="C41" s="359">
        <v>3.3</v>
      </c>
      <c r="D41" s="1333">
        <v>3.3</v>
      </c>
      <c r="E41" s="360">
        <v>3.3</v>
      </c>
      <c r="F41" s="1737"/>
      <c r="G41" s="1740">
        <v>3.3</v>
      </c>
      <c r="H41" s="1737"/>
      <c r="I41" s="1737"/>
      <c r="J41" s="1737"/>
      <c r="K41" s="1009">
        <v>3.3</v>
      </c>
      <c r="L41" s="1010"/>
      <c r="M41" s="1009">
        <v>3.3</v>
      </c>
      <c r="N41" s="360"/>
      <c r="O41" s="1384">
        <v>0</v>
      </c>
      <c r="P41" s="1704"/>
      <c r="Q41" s="1312"/>
      <c r="R41" s="1311">
        <v>2</v>
      </c>
      <c r="S41" s="1312">
        <v>3.3</v>
      </c>
      <c r="T41" s="1312">
        <v>3.3</v>
      </c>
      <c r="U41" s="1312"/>
      <c r="V41" s="1311"/>
      <c r="W41" s="1312"/>
      <c r="X41" s="1313"/>
      <c r="Y41" s="1314"/>
      <c r="Z41" s="216"/>
    </row>
    <row r="42" spans="1:26" ht="16.5" customHeight="1" thickBot="1" x14ac:dyDescent="0.25">
      <c r="A42" s="1938"/>
      <c r="B42" s="1051" t="s">
        <v>250</v>
      </c>
      <c r="C42" s="1025">
        <v>6.79</v>
      </c>
      <c r="D42" s="1741">
        <v>6.79</v>
      </c>
      <c r="E42" s="1742">
        <v>6.79</v>
      </c>
      <c r="F42" s="1743"/>
      <c r="G42" s="1744">
        <v>6.79</v>
      </c>
      <c r="H42" s="1743"/>
      <c r="I42" s="1743"/>
      <c r="J42" s="1743"/>
      <c r="K42" s="1027">
        <v>6.79</v>
      </c>
      <c r="L42" s="1089"/>
      <c r="M42" s="1027">
        <v>6.79</v>
      </c>
      <c r="N42" s="1026"/>
      <c r="O42" s="1385">
        <v>0</v>
      </c>
      <c r="P42" s="1705"/>
      <c r="Q42" s="1316"/>
      <c r="R42" s="1315"/>
      <c r="S42" s="1316"/>
      <c r="T42" s="1316"/>
      <c r="U42" s="1316"/>
      <c r="V42" s="1315"/>
      <c r="W42" s="1316"/>
      <c r="X42" s="1317"/>
      <c r="Y42" s="1318"/>
      <c r="Z42" s="216"/>
    </row>
    <row r="43" spans="1:26" ht="16.5" customHeight="1" thickTop="1" thickBot="1" x14ac:dyDescent="0.25">
      <c r="A43" s="2157"/>
      <c r="B43" s="1052" t="s">
        <v>585</v>
      </c>
      <c r="C43" s="1745">
        <f t="shared" ref="C43:U43" si="15">SUM(C35:C42)</f>
        <v>117.02400000000002</v>
      </c>
      <c r="D43" s="1746">
        <f t="shared" si="15"/>
        <v>117.02400000000002</v>
      </c>
      <c r="E43" s="1746">
        <f t="shared" si="15"/>
        <v>117.02400000000002</v>
      </c>
      <c r="F43" s="1747">
        <f t="shared" si="15"/>
        <v>3.82</v>
      </c>
      <c r="G43" s="1748">
        <f t="shared" si="15"/>
        <v>110.20400000000001</v>
      </c>
      <c r="H43" s="1747">
        <f t="shared" si="15"/>
        <v>3</v>
      </c>
      <c r="I43" s="1748">
        <f t="shared" si="15"/>
        <v>0</v>
      </c>
      <c r="J43" s="1747">
        <f t="shared" si="15"/>
        <v>0</v>
      </c>
      <c r="K43" s="1749">
        <f>SUM(K35:K42)</f>
        <v>117.02400000000002</v>
      </c>
      <c r="L43" s="1750">
        <f t="shared" si="15"/>
        <v>0</v>
      </c>
      <c r="M43" s="1749">
        <f t="shared" si="15"/>
        <v>117.02400000000002</v>
      </c>
      <c r="N43" s="1747">
        <f t="shared" si="15"/>
        <v>0</v>
      </c>
      <c r="O43" s="1386">
        <f t="shared" si="15"/>
        <v>0</v>
      </c>
      <c r="P43" s="1706">
        <f t="shared" si="15"/>
        <v>4</v>
      </c>
      <c r="Q43" s="1365">
        <f t="shared" si="15"/>
        <v>95.934000000000012</v>
      </c>
      <c r="R43" s="1364">
        <f t="shared" si="15"/>
        <v>15</v>
      </c>
      <c r="S43" s="1365">
        <f t="shared" si="15"/>
        <v>99.234000000000009</v>
      </c>
      <c r="T43" s="1365">
        <f t="shared" si="15"/>
        <v>3.3</v>
      </c>
      <c r="U43" s="1365">
        <f t="shared" si="15"/>
        <v>95.934000000000012</v>
      </c>
      <c r="V43" s="1364">
        <f>SUM(V35:V42)</f>
        <v>0</v>
      </c>
      <c r="W43" s="1365">
        <f>SUM(W35:W42)</f>
        <v>0</v>
      </c>
      <c r="X43" s="1363">
        <f>SUM(X35:X42)</f>
        <v>0</v>
      </c>
      <c r="Y43" s="1366">
        <f>SUM(Y35:Y42)</f>
        <v>0</v>
      </c>
      <c r="Z43" s="216"/>
    </row>
    <row r="44" spans="1:26" ht="30" customHeight="1" thickBot="1" x14ac:dyDescent="0.25">
      <c r="A44" s="1477" t="s">
        <v>534</v>
      </c>
      <c r="B44" s="1478"/>
      <c r="C44" s="1053"/>
      <c r="D44" s="1053"/>
      <c r="E44" s="1053"/>
      <c r="F44" s="1053"/>
      <c r="G44" s="1053"/>
      <c r="H44" s="1053"/>
      <c r="I44" s="1053"/>
      <c r="J44" s="1053"/>
      <c r="K44" s="1053"/>
      <c r="L44" s="1053"/>
      <c r="M44" s="1053"/>
      <c r="N44" s="1053"/>
      <c r="O44" s="1053"/>
      <c r="P44" s="1054"/>
      <c r="Q44" s="1055"/>
      <c r="R44" s="1054"/>
      <c r="S44" s="1055"/>
      <c r="T44" s="1055"/>
      <c r="U44" s="1055"/>
      <c r="V44" s="1054"/>
      <c r="W44" s="1055"/>
      <c r="X44" s="1479"/>
      <c r="Y44" s="1479"/>
      <c r="Z44" s="216"/>
    </row>
    <row r="45" spans="1:26" ht="16.5" customHeight="1" x14ac:dyDescent="0.2">
      <c r="A45" s="1968" t="s">
        <v>392</v>
      </c>
      <c r="B45" s="1056" t="s">
        <v>330</v>
      </c>
      <c r="C45" s="1057">
        <v>52.7</v>
      </c>
      <c r="D45" s="1000">
        <v>40.200000000000003</v>
      </c>
      <c r="E45" s="1000">
        <v>40.200000000000003</v>
      </c>
      <c r="F45" s="1000"/>
      <c r="G45" s="1000">
        <v>40.200000000000003</v>
      </c>
      <c r="H45" s="1000"/>
      <c r="I45" s="1000"/>
      <c r="J45" s="1000"/>
      <c r="K45" s="1466">
        <v>12.5</v>
      </c>
      <c r="L45" s="1002">
        <v>0</v>
      </c>
      <c r="M45" s="1104">
        <v>12.5</v>
      </c>
      <c r="N45" s="1001"/>
      <c r="O45" s="1002"/>
      <c r="P45" s="1710">
        <v>2</v>
      </c>
      <c r="Q45" s="1003">
        <v>32.1</v>
      </c>
      <c r="R45" s="1004">
        <v>8</v>
      </c>
      <c r="S45" s="1000">
        <v>52.7</v>
      </c>
      <c r="T45" s="1058"/>
      <c r="U45" s="1058">
        <v>52.7</v>
      </c>
      <c r="V45" s="1004">
        <v>0</v>
      </c>
      <c r="W45" s="1003">
        <v>0</v>
      </c>
      <c r="X45" s="1005"/>
      <c r="Y45" s="1006"/>
      <c r="Z45" s="216"/>
    </row>
    <row r="46" spans="1:26" ht="16.5" customHeight="1" x14ac:dyDescent="0.2">
      <c r="A46" s="1938"/>
      <c r="B46" s="351" t="s">
        <v>331</v>
      </c>
      <c r="C46" s="359">
        <v>147.4</v>
      </c>
      <c r="D46" s="360">
        <v>67</v>
      </c>
      <c r="E46" s="360">
        <v>67</v>
      </c>
      <c r="F46" s="360"/>
      <c r="G46" s="360">
        <v>62.3</v>
      </c>
      <c r="H46" s="360">
        <v>4.7</v>
      </c>
      <c r="I46" s="360"/>
      <c r="J46" s="360"/>
      <c r="K46" s="1008">
        <v>80.400000000000006</v>
      </c>
      <c r="L46" s="1010">
        <v>0</v>
      </c>
      <c r="M46" s="1105">
        <v>80.400000000000006</v>
      </c>
      <c r="N46" s="1009"/>
      <c r="O46" s="1010"/>
      <c r="P46" s="1711">
        <v>2</v>
      </c>
      <c r="Q46" s="362">
        <v>108.6</v>
      </c>
      <c r="R46" s="361">
        <v>8</v>
      </c>
      <c r="S46" s="360">
        <v>142.69999999999999</v>
      </c>
      <c r="T46" s="360">
        <v>3.1</v>
      </c>
      <c r="U46" s="360">
        <v>139.6</v>
      </c>
      <c r="V46" s="361">
        <v>0</v>
      </c>
      <c r="W46" s="362">
        <v>0</v>
      </c>
      <c r="X46" s="363"/>
      <c r="Y46" s="364"/>
      <c r="Z46" s="216"/>
    </row>
    <row r="47" spans="1:26" ht="16.5" customHeight="1" x14ac:dyDescent="0.2">
      <c r="A47" s="1938"/>
      <c r="B47" s="358" t="s">
        <v>268</v>
      </c>
      <c r="C47" s="359">
        <v>5.7</v>
      </c>
      <c r="D47" s="360">
        <v>2.5</v>
      </c>
      <c r="E47" s="360">
        <v>2.5</v>
      </c>
      <c r="F47" s="360"/>
      <c r="G47" s="360">
        <v>2.5</v>
      </c>
      <c r="H47" s="360"/>
      <c r="I47" s="360"/>
      <c r="J47" s="360"/>
      <c r="K47" s="1008">
        <v>3.2</v>
      </c>
      <c r="L47" s="1010">
        <v>0</v>
      </c>
      <c r="M47" s="1105">
        <v>3.2</v>
      </c>
      <c r="N47" s="1009"/>
      <c r="O47" s="1010"/>
      <c r="P47" s="1711">
        <v>1</v>
      </c>
      <c r="Q47" s="362">
        <v>2.9</v>
      </c>
      <c r="R47" s="361">
        <v>2</v>
      </c>
      <c r="S47" s="360">
        <v>5.7</v>
      </c>
      <c r="T47" s="360"/>
      <c r="U47" s="360">
        <v>5.7</v>
      </c>
      <c r="V47" s="361">
        <v>0</v>
      </c>
      <c r="W47" s="362">
        <v>0</v>
      </c>
      <c r="X47" s="363"/>
      <c r="Y47" s="364"/>
      <c r="Z47" s="216"/>
    </row>
    <row r="48" spans="1:26" ht="16.5" customHeight="1" x14ac:dyDescent="0.2">
      <c r="A48" s="1938"/>
      <c r="B48" s="358" t="s">
        <v>269</v>
      </c>
      <c r="C48" s="359"/>
      <c r="D48" s="360"/>
      <c r="E48" s="360"/>
      <c r="F48" s="360"/>
      <c r="G48" s="360"/>
      <c r="H48" s="360"/>
      <c r="I48" s="360"/>
      <c r="J48" s="360"/>
      <c r="K48" s="1008"/>
      <c r="L48" s="1010"/>
      <c r="M48" s="1105"/>
      <c r="N48" s="1009"/>
      <c r="O48" s="1010"/>
      <c r="P48" s="1711"/>
      <c r="Q48" s="362"/>
      <c r="R48" s="361"/>
      <c r="S48" s="360"/>
      <c r="T48" s="360"/>
      <c r="U48" s="360"/>
      <c r="V48" s="361">
        <v>0</v>
      </c>
      <c r="W48" s="362">
        <v>0</v>
      </c>
      <c r="X48" s="363"/>
      <c r="Y48" s="364"/>
      <c r="Z48" s="216"/>
    </row>
    <row r="49" spans="1:26" ht="16.5" customHeight="1" x14ac:dyDescent="0.2">
      <c r="A49" s="1938"/>
      <c r="B49" s="358" t="s">
        <v>597</v>
      </c>
      <c r="C49" s="359"/>
      <c r="D49" s="360"/>
      <c r="E49" s="360"/>
      <c r="F49" s="360"/>
      <c r="G49" s="360"/>
      <c r="H49" s="360"/>
      <c r="I49" s="360"/>
      <c r="J49" s="360"/>
      <c r="K49" s="1008"/>
      <c r="L49" s="1010"/>
      <c r="M49" s="1105"/>
      <c r="N49" s="1009"/>
      <c r="O49" s="1010"/>
      <c r="P49" s="1711"/>
      <c r="Q49" s="362"/>
      <c r="R49" s="361"/>
      <c r="S49" s="360"/>
      <c r="T49" s="360"/>
      <c r="U49" s="360"/>
      <c r="V49" s="361">
        <v>0</v>
      </c>
      <c r="W49" s="362">
        <v>0</v>
      </c>
      <c r="X49" s="363"/>
      <c r="Y49" s="364"/>
      <c r="Z49" s="216"/>
    </row>
    <row r="50" spans="1:26" ht="16.5" customHeight="1" x14ac:dyDescent="0.2">
      <c r="A50" s="1938"/>
      <c r="B50" s="358" t="s">
        <v>308</v>
      </c>
      <c r="C50" s="359">
        <v>5.0999999999999996</v>
      </c>
      <c r="D50" s="360">
        <v>5.0999999999999996</v>
      </c>
      <c r="E50" s="360">
        <v>5.0999999999999996</v>
      </c>
      <c r="F50" s="360"/>
      <c r="G50" s="360">
        <v>5.0999999999999996</v>
      </c>
      <c r="H50" s="360"/>
      <c r="I50" s="360"/>
      <c r="J50" s="360"/>
      <c r="K50" s="1008"/>
      <c r="L50" s="1010"/>
      <c r="M50" s="1105"/>
      <c r="N50" s="1009"/>
      <c r="O50" s="1010"/>
      <c r="P50" s="1711"/>
      <c r="Q50" s="362"/>
      <c r="R50" s="361">
        <v>1</v>
      </c>
      <c r="S50" s="360">
        <v>5.0999999999999996</v>
      </c>
      <c r="T50" s="360"/>
      <c r="U50" s="360">
        <v>5.0999999999999996</v>
      </c>
      <c r="V50" s="361">
        <v>0</v>
      </c>
      <c r="W50" s="362">
        <v>0</v>
      </c>
      <c r="X50" s="363"/>
      <c r="Y50" s="364"/>
      <c r="Z50" s="216"/>
    </row>
    <row r="51" spans="1:26" ht="16.5" customHeight="1" x14ac:dyDescent="0.2">
      <c r="A51" s="1938"/>
      <c r="B51" s="358" t="s">
        <v>598</v>
      </c>
      <c r="C51" s="359">
        <v>3.4</v>
      </c>
      <c r="D51" s="360">
        <v>3.4</v>
      </c>
      <c r="E51" s="360">
        <v>3.4</v>
      </c>
      <c r="F51" s="360"/>
      <c r="G51" s="360">
        <v>3.4</v>
      </c>
      <c r="H51" s="360"/>
      <c r="I51" s="360"/>
      <c r="J51" s="360"/>
      <c r="K51" s="1008"/>
      <c r="L51" s="1010"/>
      <c r="M51" s="1105"/>
      <c r="N51" s="1009"/>
      <c r="O51" s="1010"/>
      <c r="P51" s="1711"/>
      <c r="Q51" s="362"/>
      <c r="R51" s="361">
        <v>1</v>
      </c>
      <c r="S51" s="360">
        <v>3.4</v>
      </c>
      <c r="T51" s="360"/>
      <c r="U51" s="360">
        <v>3.4</v>
      </c>
      <c r="V51" s="361">
        <v>0</v>
      </c>
      <c r="W51" s="362">
        <v>0</v>
      </c>
      <c r="X51" s="363"/>
      <c r="Y51" s="364"/>
      <c r="Z51" s="216"/>
    </row>
    <row r="52" spans="1:26" ht="16.5" customHeight="1" x14ac:dyDescent="0.2">
      <c r="A52" s="1938"/>
      <c r="B52" s="358" t="s">
        <v>333</v>
      </c>
      <c r="C52" s="359">
        <v>1.8</v>
      </c>
      <c r="D52" s="360">
        <v>1.8</v>
      </c>
      <c r="E52" s="360">
        <v>1.8</v>
      </c>
      <c r="F52" s="360"/>
      <c r="G52" s="360">
        <v>1.8</v>
      </c>
      <c r="H52" s="360"/>
      <c r="I52" s="360"/>
      <c r="J52" s="360"/>
      <c r="K52" s="1008"/>
      <c r="L52" s="1010"/>
      <c r="M52" s="1105"/>
      <c r="N52" s="1009"/>
      <c r="O52" s="1010"/>
      <c r="P52" s="1711"/>
      <c r="Q52" s="362"/>
      <c r="R52" s="361">
        <v>1</v>
      </c>
      <c r="S52" s="360">
        <v>1.8</v>
      </c>
      <c r="T52" s="360"/>
      <c r="U52" s="360">
        <v>1.8</v>
      </c>
      <c r="V52" s="361">
        <v>0</v>
      </c>
      <c r="W52" s="362">
        <v>0</v>
      </c>
      <c r="X52" s="363"/>
      <c r="Y52" s="364"/>
      <c r="Z52" s="216"/>
    </row>
    <row r="53" spans="1:26" ht="16.5" customHeight="1" thickBot="1" x14ac:dyDescent="0.25">
      <c r="A53" s="1938"/>
      <c r="B53" s="358" t="s">
        <v>334</v>
      </c>
      <c r="C53" s="1025">
        <v>0.3</v>
      </c>
      <c r="D53" s="1026">
        <v>0</v>
      </c>
      <c r="E53" s="1026">
        <v>0</v>
      </c>
      <c r="F53" s="1026"/>
      <c r="G53" s="1026">
        <v>0</v>
      </c>
      <c r="H53" s="1026"/>
      <c r="I53" s="1026"/>
      <c r="J53" s="1026"/>
      <c r="K53" s="1467">
        <v>0.3</v>
      </c>
      <c r="L53" s="1089">
        <v>0</v>
      </c>
      <c r="M53" s="1108">
        <v>0</v>
      </c>
      <c r="N53" s="1027">
        <v>0.3</v>
      </c>
      <c r="O53" s="1089"/>
      <c r="P53" s="1712"/>
      <c r="Q53" s="1028"/>
      <c r="R53" s="1029"/>
      <c r="S53" s="1026"/>
      <c r="T53" s="1026"/>
      <c r="U53" s="1026"/>
      <c r="V53" s="1029">
        <v>0</v>
      </c>
      <c r="W53" s="1028">
        <v>0</v>
      </c>
      <c r="X53" s="1030"/>
      <c r="Y53" s="1031"/>
      <c r="Z53" s="216"/>
    </row>
    <row r="54" spans="1:26" ht="16.5" customHeight="1" thickTop="1" thickBot="1" x14ac:dyDescent="0.25">
      <c r="A54" s="2157"/>
      <c r="B54" s="1032" t="s">
        <v>507</v>
      </c>
      <c r="C54" s="1042">
        <f>SUM(C45:C53)</f>
        <v>216.40000000000003</v>
      </c>
      <c r="D54" s="1059">
        <f t="shared" ref="D54:U54" si="16">SUM(D45:D53)</f>
        <v>120</v>
      </c>
      <c r="E54" s="1059">
        <f t="shared" si="16"/>
        <v>120</v>
      </c>
      <c r="F54" s="1059">
        <f t="shared" si="16"/>
        <v>0</v>
      </c>
      <c r="G54" s="1059">
        <f t="shared" si="16"/>
        <v>115.3</v>
      </c>
      <c r="H54" s="1059">
        <f t="shared" si="16"/>
        <v>4.7</v>
      </c>
      <c r="I54" s="1059">
        <f t="shared" si="16"/>
        <v>0</v>
      </c>
      <c r="J54" s="1059">
        <f t="shared" si="16"/>
        <v>0</v>
      </c>
      <c r="K54" s="1468">
        <f t="shared" si="16"/>
        <v>96.4</v>
      </c>
      <c r="L54" s="1092">
        <f t="shared" si="16"/>
        <v>0</v>
      </c>
      <c r="M54" s="1113">
        <f t="shared" si="16"/>
        <v>96.100000000000009</v>
      </c>
      <c r="N54" s="1095">
        <f t="shared" si="16"/>
        <v>0.3</v>
      </c>
      <c r="O54" s="1092">
        <f t="shared" si="16"/>
        <v>0</v>
      </c>
      <c r="P54" s="1713">
        <f t="shared" si="16"/>
        <v>5</v>
      </c>
      <c r="Q54" s="1061">
        <f t="shared" si="16"/>
        <v>143.6</v>
      </c>
      <c r="R54" s="1060">
        <f t="shared" si="16"/>
        <v>21</v>
      </c>
      <c r="S54" s="1061">
        <f t="shared" si="16"/>
        <v>211.39999999999998</v>
      </c>
      <c r="T54" s="1059">
        <f>SUM(T45:T53)</f>
        <v>3.1</v>
      </c>
      <c r="U54" s="1061">
        <f t="shared" si="16"/>
        <v>208.3</v>
      </c>
      <c r="V54" s="1062">
        <f>SUM(V45:V53)</f>
        <v>0</v>
      </c>
      <c r="W54" s="1059">
        <f>SUM(W45:W53)</f>
        <v>0</v>
      </c>
      <c r="X54" s="1059">
        <f>SUM(X45:X53)</f>
        <v>0</v>
      </c>
      <c r="Y54" s="1063">
        <f>SUM(Y45:Y53)</f>
        <v>0</v>
      </c>
      <c r="Z54" s="216"/>
    </row>
    <row r="55" spans="1:26" ht="16.5" customHeight="1" x14ac:dyDescent="0.2">
      <c r="A55" s="1968" t="s">
        <v>393</v>
      </c>
      <c r="B55" s="1064" t="s">
        <v>603</v>
      </c>
      <c r="C55" s="352">
        <v>40</v>
      </c>
      <c r="D55" s="353">
        <v>40</v>
      </c>
      <c r="E55" s="353">
        <v>40</v>
      </c>
      <c r="F55" s="353">
        <v>1.1000000000000001</v>
      </c>
      <c r="G55" s="353">
        <v>33.9</v>
      </c>
      <c r="H55" s="353">
        <v>5</v>
      </c>
      <c r="I55" s="353"/>
      <c r="J55" s="1304"/>
      <c r="K55" s="1469"/>
      <c r="L55" s="1383"/>
      <c r="M55" s="1387"/>
      <c r="N55" s="1305"/>
      <c r="O55" s="1383"/>
      <c r="P55" s="1714">
        <v>11</v>
      </c>
      <c r="Q55" s="1307">
        <v>40</v>
      </c>
      <c r="R55" s="1306">
        <v>12</v>
      </c>
      <c r="S55" s="1307">
        <v>33.9</v>
      </c>
      <c r="T55" s="1308">
        <v>0.9</v>
      </c>
      <c r="U55" s="1308">
        <v>33</v>
      </c>
      <c r="V55" s="1306"/>
      <c r="W55" s="1307"/>
      <c r="X55" s="1308"/>
      <c r="Y55" s="1309"/>
      <c r="Z55" s="216"/>
    </row>
    <row r="56" spans="1:26" ht="15.6" customHeight="1" x14ac:dyDescent="0.2">
      <c r="A56" s="1938"/>
      <c r="B56" s="358" t="s">
        <v>604</v>
      </c>
      <c r="C56" s="359"/>
      <c r="D56" s="360"/>
      <c r="E56" s="360"/>
      <c r="F56" s="360"/>
      <c r="G56" s="360"/>
      <c r="H56" s="360"/>
      <c r="I56" s="1731"/>
      <c r="J56" s="1248"/>
      <c r="K56" s="1249"/>
      <c r="L56" s="1382"/>
      <c r="M56" s="1388"/>
      <c r="N56" s="1310"/>
      <c r="O56" s="1382"/>
      <c r="P56" s="1715"/>
      <c r="Q56" s="1252"/>
      <c r="R56" s="1253"/>
      <c r="S56" s="1252"/>
      <c r="T56" s="1252"/>
      <c r="U56" s="1252"/>
      <c r="V56" s="1253"/>
      <c r="W56" s="1252"/>
      <c r="X56" s="1254"/>
      <c r="Y56" s="1255"/>
      <c r="Z56" s="216"/>
    </row>
    <row r="57" spans="1:26" ht="16.5" customHeight="1" thickBot="1" x14ac:dyDescent="0.25">
      <c r="A57" s="1938"/>
      <c r="B57" s="369" t="s">
        <v>607</v>
      </c>
      <c r="C57" s="370">
        <v>10.6</v>
      </c>
      <c r="D57" s="371">
        <v>10.3</v>
      </c>
      <c r="E57" s="371">
        <v>10.3</v>
      </c>
      <c r="F57" s="360"/>
      <c r="G57" s="360">
        <v>10.3</v>
      </c>
      <c r="H57" s="360"/>
      <c r="I57" s="360"/>
      <c r="J57" s="1248"/>
      <c r="K57" s="1249">
        <v>0.3</v>
      </c>
      <c r="L57" s="1382"/>
      <c r="M57" s="1388">
        <v>0.3</v>
      </c>
      <c r="N57" s="1310"/>
      <c r="O57" s="1382"/>
      <c r="P57" s="1715">
        <v>3</v>
      </c>
      <c r="Q57" s="1252">
        <v>10.6</v>
      </c>
      <c r="R57" s="1253">
        <v>3</v>
      </c>
      <c r="S57" s="1252">
        <v>10.6</v>
      </c>
      <c r="T57" s="1252">
        <v>10.6</v>
      </c>
      <c r="U57" s="1252"/>
      <c r="V57" s="1253"/>
      <c r="W57" s="1252"/>
      <c r="X57" s="1254"/>
      <c r="Y57" s="1255"/>
      <c r="Z57" s="216"/>
    </row>
    <row r="58" spans="1:26" ht="16.5" customHeight="1" thickTop="1" thickBot="1" x14ac:dyDescent="0.25">
      <c r="A58" s="2157"/>
      <c r="B58" s="948" t="s">
        <v>586</v>
      </c>
      <c r="C58" s="1046">
        <f t="shared" ref="C58:J58" si="17">SUM(C55:C57)</f>
        <v>50.6</v>
      </c>
      <c r="D58" s="1046">
        <f t="shared" si="17"/>
        <v>50.3</v>
      </c>
      <c r="E58" s="1046">
        <f t="shared" si="17"/>
        <v>50.3</v>
      </c>
      <c r="F58" s="1065">
        <f t="shared" si="17"/>
        <v>1.1000000000000001</v>
      </c>
      <c r="G58" s="1046">
        <f t="shared" si="17"/>
        <v>44.2</v>
      </c>
      <c r="H58" s="1065">
        <f t="shared" si="17"/>
        <v>5</v>
      </c>
      <c r="I58" s="1065">
        <f t="shared" si="17"/>
        <v>0</v>
      </c>
      <c r="J58" s="1465">
        <f t="shared" si="17"/>
        <v>0</v>
      </c>
      <c r="K58" s="1470">
        <f>SUM(K55:K57)</f>
        <v>0.3</v>
      </c>
      <c r="L58" s="1476">
        <f>SUM(L55:L57)</f>
        <v>0</v>
      </c>
      <c r="M58" s="1475">
        <f>SUM(M55:M57)</f>
        <v>0.3</v>
      </c>
      <c r="N58" s="1335">
        <f t="shared" ref="N58:Y58" si="18">SUM(N55:N57)</f>
        <v>0</v>
      </c>
      <c r="O58" s="1709">
        <f t="shared" si="18"/>
        <v>0</v>
      </c>
      <c r="P58" s="1716">
        <f t="shared" si="18"/>
        <v>14</v>
      </c>
      <c r="Q58" s="1335">
        <f t="shared" si="18"/>
        <v>50.6</v>
      </c>
      <c r="R58" s="1336">
        <f t="shared" si="18"/>
        <v>15</v>
      </c>
      <c r="S58" s="1335">
        <f t="shared" si="18"/>
        <v>44.5</v>
      </c>
      <c r="T58" s="1335">
        <f t="shared" si="18"/>
        <v>11.5</v>
      </c>
      <c r="U58" s="1335">
        <f t="shared" si="18"/>
        <v>33</v>
      </c>
      <c r="V58" s="1336">
        <f t="shared" si="18"/>
        <v>0</v>
      </c>
      <c r="W58" s="1335">
        <f t="shared" si="18"/>
        <v>0</v>
      </c>
      <c r="X58" s="1335">
        <f t="shared" si="18"/>
        <v>0</v>
      </c>
      <c r="Y58" s="1367">
        <f t="shared" si="18"/>
        <v>0</v>
      </c>
      <c r="Z58" s="216"/>
    </row>
    <row r="59" spans="1:26" ht="16.5" customHeight="1" x14ac:dyDescent="0.2">
      <c r="A59" s="1968" t="s">
        <v>388</v>
      </c>
      <c r="B59" s="358" t="s">
        <v>620</v>
      </c>
      <c r="C59" s="352">
        <v>71.599999999999994</v>
      </c>
      <c r="D59" s="352">
        <v>58.8</v>
      </c>
      <c r="E59" s="352">
        <v>58.8</v>
      </c>
      <c r="F59" s="353"/>
      <c r="G59" s="352">
        <v>58.8</v>
      </c>
      <c r="H59" s="353"/>
      <c r="I59" s="353"/>
      <c r="J59" s="353"/>
      <c r="K59" s="1122">
        <v>12.8</v>
      </c>
      <c r="L59" s="1023"/>
      <c r="M59" s="1107">
        <v>12.8</v>
      </c>
      <c r="N59" s="1022"/>
      <c r="O59" s="1023"/>
      <c r="P59" s="1717">
        <v>6</v>
      </c>
      <c r="Q59" s="355">
        <v>71.599999999999994</v>
      </c>
      <c r="R59" s="354">
        <v>8</v>
      </c>
      <c r="S59" s="355"/>
      <c r="T59" s="356">
        <v>13.8</v>
      </c>
      <c r="U59" s="356">
        <v>57.8</v>
      </c>
      <c r="V59" s="354"/>
      <c r="W59" s="355"/>
      <c r="X59" s="356"/>
      <c r="Y59" s="357"/>
      <c r="Z59" s="216"/>
    </row>
    <row r="60" spans="1:26" ht="16.5" customHeight="1" x14ac:dyDescent="0.2">
      <c r="A60" s="1938"/>
      <c r="B60" s="351" t="s">
        <v>618</v>
      </c>
      <c r="C60" s="359">
        <v>0</v>
      </c>
      <c r="D60" s="360"/>
      <c r="E60" s="360"/>
      <c r="F60" s="360"/>
      <c r="G60" s="360"/>
      <c r="H60" s="360"/>
      <c r="I60" s="360"/>
      <c r="J60" s="360"/>
      <c r="K60" s="1008"/>
      <c r="L60" s="1010"/>
      <c r="M60" s="1105"/>
      <c r="N60" s="1009"/>
      <c r="O60" s="1010"/>
      <c r="P60" s="1711"/>
      <c r="Q60" s="362"/>
      <c r="R60" s="361"/>
      <c r="S60" s="362"/>
      <c r="T60" s="362"/>
      <c r="U60" s="362"/>
      <c r="V60" s="361"/>
      <c r="W60" s="362"/>
      <c r="X60" s="363"/>
      <c r="Y60" s="364"/>
      <c r="Z60" s="216"/>
    </row>
    <row r="61" spans="1:26" ht="16.5" customHeight="1" thickBot="1" x14ac:dyDescent="0.25">
      <c r="A61" s="1938"/>
      <c r="B61" s="1024" t="s">
        <v>619</v>
      </c>
      <c r="C61" s="1025">
        <v>5.5</v>
      </c>
      <c r="D61" s="1025">
        <v>5.5</v>
      </c>
      <c r="E61" s="1025">
        <v>5.5</v>
      </c>
      <c r="F61" s="1026"/>
      <c r="G61" s="1025">
        <v>5.5</v>
      </c>
      <c r="H61" s="1026"/>
      <c r="I61" s="1026"/>
      <c r="J61" s="1026"/>
      <c r="K61" s="1467"/>
      <c r="L61" s="1089"/>
      <c r="M61" s="1108"/>
      <c r="N61" s="1027"/>
      <c r="O61" s="1089"/>
      <c r="P61" s="1712">
        <v>2</v>
      </c>
      <c r="Q61" s="1067">
        <v>5.5</v>
      </c>
      <c r="R61" s="1029">
        <v>2</v>
      </c>
      <c r="S61" s="1028"/>
      <c r="T61" s="1028">
        <v>1.6</v>
      </c>
      <c r="U61" s="1028">
        <v>4</v>
      </c>
      <c r="V61" s="1029"/>
      <c r="W61" s="1028"/>
      <c r="X61" s="1030"/>
      <c r="Y61" s="1031"/>
      <c r="Z61" s="216"/>
    </row>
    <row r="62" spans="1:26" ht="16.5" customHeight="1" thickTop="1" thickBot="1" x14ac:dyDescent="0.25">
      <c r="A62" s="2157"/>
      <c r="B62" s="1032" t="s">
        <v>621</v>
      </c>
      <c r="C62" s="1033">
        <f t="shared" ref="C62:U62" si="19">SUM(C59:C61)</f>
        <v>77.099999999999994</v>
      </c>
      <c r="D62" s="1034">
        <f t="shared" si="19"/>
        <v>64.3</v>
      </c>
      <c r="E62" s="1034">
        <f t="shared" si="19"/>
        <v>64.3</v>
      </c>
      <c r="F62" s="1033">
        <f t="shared" si="19"/>
        <v>0</v>
      </c>
      <c r="G62" s="1034">
        <f t="shared" si="19"/>
        <v>64.3</v>
      </c>
      <c r="H62" s="1033">
        <f t="shared" si="19"/>
        <v>0</v>
      </c>
      <c r="I62" s="1033">
        <f t="shared" si="19"/>
        <v>0</v>
      </c>
      <c r="J62" s="1034">
        <f t="shared" si="19"/>
        <v>0</v>
      </c>
      <c r="K62" s="1471">
        <f t="shared" si="19"/>
        <v>12.8</v>
      </c>
      <c r="L62" s="1090">
        <f t="shared" si="19"/>
        <v>0</v>
      </c>
      <c r="M62" s="1109">
        <f t="shared" si="19"/>
        <v>12.8</v>
      </c>
      <c r="N62" s="1096">
        <f t="shared" si="19"/>
        <v>0</v>
      </c>
      <c r="O62" s="1090">
        <f t="shared" si="19"/>
        <v>0</v>
      </c>
      <c r="P62" s="1718">
        <f t="shared" si="19"/>
        <v>8</v>
      </c>
      <c r="Q62" s="1069">
        <f>SUM(Q59:Q61)</f>
        <v>77.099999999999994</v>
      </c>
      <c r="R62" s="1068">
        <f t="shared" si="19"/>
        <v>10</v>
      </c>
      <c r="S62" s="1069">
        <f>SUM(S59:S61)</f>
        <v>0</v>
      </c>
      <c r="T62" s="1069">
        <f>SUM(T59:T61)</f>
        <v>15.4</v>
      </c>
      <c r="U62" s="1069">
        <f t="shared" si="19"/>
        <v>61.8</v>
      </c>
      <c r="V62" s="1035">
        <f>SUM(V59:V61)</f>
        <v>0</v>
      </c>
      <c r="W62" s="1033">
        <f>SUM(W59:W61)</f>
        <v>0</v>
      </c>
      <c r="X62" s="1033">
        <f>SUM(X59:X61)</f>
        <v>0</v>
      </c>
      <c r="Y62" s="1036">
        <f>SUM(Y59:Y61)</f>
        <v>0</v>
      </c>
      <c r="Z62" s="216"/>
    </row>
    <row r="63" spans="1:26" ht="16.5" customHeight="1" x14ac:dyDescent="0.2">
      <c r="A63" s="1968" t="s">
        <v>408</v>
      </c>
      <c r="B63" s="1064" t="s">
        <v>622</v>
      </c>
      <c r="C63" s="1057">
        <v>17.740000000000002</v>
      </c>
      <c r="D63" s="1000">
        <v>15.590000000000002</v>
      </c>
      <c r="E63" s="1000">
        <v>15.590000000000002</v>
      </c>
      <c r="F63" s="1000"/>
      <c r="G63" s="1000">
        <v>14.390000000000002</v>
      </c>
      <c r="H63" s="1000">
        <v>1.2</v>
      </c>
      <c r="I63" s="1000"/>
      <c r="J63" s="1000"/>
      <c r="K63" s="1466">
        <v>2.15</v>
      </c>
      <c r="L63" s="1002"/>
      <c r="M63" s="1104">
        <v>2.2000000000000002</v>
      </c>
      <c r="N63" s="1001"/>
      <c r="O63" s="1002"/>
      <c r="P63" s="1710"/>
      <c r="Q63" s="1003"/>
      <c r="R63" s="1004"/>
      <c r="S63" s="1003"/>
      <c r="T63" s="1005"/>
      <c r="U63" s="1005"/>
      <c r="V63" s="1004"/>
      <c r="W63" s="1003"/>
      <c r="X63" s="1005"/>
      <c r="Y63" s="1006"/>
      <c r="Z63" s="216"/>
    </row>
    <row r="64" spans="1:26" ht="16.5" customHeight="1" x14ac:dyDescent="0.2">
      <c r="A64" s="1938"/>
      <c r="B64" s="358" t="s">
        <v>635</v>
      </c>
      <c r="C64" s="359">
        <v>5.9</v>
      </c>
      <c r="D64" s="360">
        <v>5.9</v>
      </c>
      <c r="E64" s="360">
        <v>5.9</v>
      </c>
      <c r="F64" s="360"/>
      <c r="G64" s="360">
        <v>5.9</v>
      </c>
      <c r="H64" s="360"/>
      <c r="I64" s="360"/>
      <c r="J64" s="360"/>
      <c r="K64" s="1008"/>
      <c r="L64" s="1010"/>
      <c r="M64" s="1105"/>
      <c r="N64" s="1009"/>
      <c r="O64" s="1010"/>
      <c r="P64" s="1711"/>
      <c r="Q64" s="362"/>
      <c r="R64" s="361"/>
      <c r="S64" s="362"/>
      <c r="T64" s="362"/>
      <c r="U64" s="362"/>
      <c r="V64" s="361"/>
      <c r="W64" s="362"/>
      <c r="X64" s="363"/>
      <c r="Y64" s="364"/>
      <c r="Z64" s="216"/>
    </row>
    <row r="65" spans="1:26" ht="16.5" customHeight="1" x14ac:dyDescent="0.2">
      <c r="A65" s="1938"/>
      <c r="B65" s="358" t="s">
        <v>338</v>
      </c>
      <c r="C65" s="359">
        <v>6.0200000000000005</v>
      </c>
      <c r="D65" s="360">
        <v>6.0200000000000005</v>
      </c>
      <c r="E65" s="360">
        <v>6.0200000000000005</v>
      </c>
      <c r="F65" s="360"/>
      <c r="G65" s="360">
        <v>5.5</v>
      </c>
      <c r="H65" s="360">
        <v>0.56999999999999995</v>
      </c>
      <c r="I65" s="360"/>
      <c r="J65" s="360"/>
      <c r="K65" s="1008"/>
      <c r="L65" s="1010"/>
      <c r="M65" s="1105"/>
      <c r="N65" s="1009"/>
      <c r="O65" s="1010"/>
      <c r="P65" s="1711"/>
      <c r="Q65" s="362"/>
      <c r="R65" s="361"/>
      <c r="S65" s="362"/>
      <c r="T65" s="362"/>
      <c r="U65" s="362"/>
      <c r="V65" s="361"/>
      <c r="W65" s="362"/>
      <c r="X65" s="363"/>
      <c r="Y65" s="364"/>
      <c r="Z65" s="216"/>
    </row>
    <row r="66" spans="1:26" ht="16.5" customHeight="1" x14ac:dyDescent="0.2">
      <c r="A66" s="1938"/>
      <c r="B66" s="351" t="s">
        <v>625</v>
      </c>
      <c r="C66" s="359">
        <v>0</v>
      </c>
      <c r="D66" s="360">
        <v>0</v>
      </c>
      <c r="E66" s="360">
        <v>0</v>
      </c>
      <c r="F66" s="360"/>
      <c r="G66" s="360"/>
      <c r="H66" s="360"/>
      <c r="I66" s="360"/>
      <c r="J66" s="360"/>
      <c r="K66" s="1008"/>
      <c r="L66" s="1010"/>
      <c r="M66" s="1105"/>
      <c r="N66" s="1009"/>
      <c r="O66" s="1010"/>
      <c r="P66" s="1711"/>
      <c r="Q66" s="362"/>
      <c r="R66" s="361"/>
      <c r="S66" s="362"/>
      <c r="T66" s="362"/>
      <c r="U66" s="362"/>
      <c r="V66" s="361"/>
      <c r="W66" s="362"/>
      <c r="X66" s="363"/>
      <c r="Y66" s="364"/>
      <c r="Z66" s="216"/>
    </row>
    <row r="67" spans="1:26" ht="16.5" customHeight="1" x14ac:dyDescent="0.2">
      <c r="A67" s="1938"/>
      <c r="B67" s="351" t="s">
        <v>636</v>
      </c>
      <c r="C67" s="359">
        <v>0</v>
      </c>
      <c r="D67" s="360">
        <v>0</v>
      </c>
      <c r="E67" s="360">
        <v>0</v>
      </c>
      <c r="F67" s="360"/>
      <c r="G67" s="360"/>
      <c r="H67" s="360"/>
      <c r="I67" s="360"/>
      <c r="J67" s="360"/>
      <c r="K67" s="1008"/>
      <c r="L67" s="1010"/>
      <c r="M67" s="1105"/>
      <c r="N67" s="1009"/>
      <c r="O67" s="1010"/>
      <c r="P67" s="1711"/>
      <c r="Q67" s="362"/>
      <c r="R67" s="361"/>
      <c r="S67" s="362"/>
      <c r="T67" s="362"/>
      <c r="U67" s="362"/>
      <c r="V67" s="361"/>
      <c r="W67" s="362"/>
      <c r="X67" s="363"/>
      <c r="Y67" s="364"/>
      <c r="Z67" s="216"/>
    </row>
    <row r="68" spans="1:26" ht="16.5" customHeight="1" x14ac:dyDescent="0.2">
      <c r="A68" s="1938"/>
      <c r="B68" s="351" t="s">
        <v>627</v>
      </c>
      <c r="C68" s="359">
        <v>0</v>
      </c>
      <c r="D68" s="360">
        <v>0</v>
      </c>
      <c r="E68" s="360">
        <v>0</v>
      </c>
      <c r="F68" s="360"/>
      <c r="G68" s="360"/>
      <c r="H68" s="360"/>
      <c r="I68" s="360"/>
      <c r="J68" s="360"/>
      <c r="K68" s="1008"/>
      <c r="L68" s="1010"/>
      <c r="M68" s="1105"/>
      <c r="N68" s="1009"/>
      <c r="O68" s="1010"/>
      <c r="P68" s="1711"/>
      <c r="Q68" s="362"/>
      <c r="R68" s="361"/>
      <c r="S68" s="362"/>
      <c r="T68" s="362"/>
      <c r="U68" s="362"/>
      <c r="V68" s="361"/>
      <c r="W68" s="362"/>
      <c r="X68" s="363"/>
      <c r="Y68" s="364"/>
      <c r="Z68" s="216"/>
    </row>
    <row r="69" spans="1:26" ht="16.5" customHeight="1" thickBot="1" x14ac:dyDescent="0.25">
      <c r="A69" s="1938"/>
      <c r="B69" s="1070" t="s">
        <v>251</v>
      </c>
      <c r="C69" s="1025">
        <v>405.53</v>
      </c>
      <c r="D69" s="1026">
        <v>405.53</v>
      </c>
      <c r="E69" s="1026">
        <v>405.53</v>
      </c>
      <c r="F69" s="1026"/>
      <c r="G69" s="1026">
        <v>401.2</v>
      </c>
      <c r="H69" s="1026">
        <v>4.3</v>
      </c>
      <c r="I69" s="1026"/>
      <c r="J69" s="1026"/>
      <c r="K69" s="1467"/>
      <c r="L69" s="1089"/>
      <c r="M69" s="1108"/>
      <c r="N69" s="1027"/>
      <c r="O69" s="1089"/>
      <c r="P69" s="1712"/>
      <c r="Q69" s="1028"/>
      <c r="R69" s="1029">
        <v>1</v>
      </c>
      <c r="S69" s="1028">
        <v>12</v>
      </c>
      <c r="T69" s="1028"/>
      <c r="U69" s="1028">
        <v>12</v>
      </c>
      <c r="V69" s="1029"/>
      <c r="W69" s="1028"/>
      <c r="X69" s="1030"/>
      <c r="Y69" s="1031"/>
      <c r="Z69" s="216"/>
    </row>
    <row r="70" spans="1:26" ht="16.5" customHeight="1" thickTop="1" thickBot="1" x14ac:dyDescent="0.25">
      <c r="A70" s="2157"/>
      <c r="B70" s="1032" t="s">
        <v>573</v>
      </c>
      <c r="C70" s="1033">
        <f t="shared" ref="C70:Y70" si="20">SUM(C63:C69)</f>
        <v>435.19</v>
      </c>
      <c r="D70" s="1034">
        <f t="shared" si="20"/>
        <v>433.03999999999996</v>
      </c>
      <c r="E70" s="1034">
        <f t="shared" si="20"/>
        <v>433.03999999999996</v>
      </c>
      <c r="F70" s="1034">
        <f t="shared" si="20"/>
        <v>0</v>
      </c>
      <c r="G70" s="1034">
        <f t="shared" si="20"/>
        <v>426.99</v>
      </c>
      <c r="H70" s="1034">
        <f t="shared" si="20"/>
        <v>6.07</v>
      </c>
      <c r="I70" s="1034">
        <f t="shared" si="20"/>
        <v>0</v>
      </c>
      <c r="J70" s="1034">
        <f t="shared" si="20"/>
        <v>0</v>
      </c>
      <c r="K70" s="1471">
        <f t="shared" si="20"/>
        <v>2.15</v>
      </c>
      <c r="L70" s="1090">
        <f t="shared" si="20"/>
        <v>0</v>
      </c>
      <c r="M70" s="1109">
        <f t="shared" si="20"/>
        <v>2.2000000000000002</v>
      </c>
      <c r="N70" s="1096">
        <f t="shared" si="20"/>
        <v>0</v>
      </c>
      <c r="O70" s="1090">
        <f t="shared" si="20"/>
        <v>0</v>
      </c>
      <c r="P70" s="1718">
        <f t="shared" si="20"/>
        <v>0</v>
      </c>
      <c r="Q70" s="1069">
        <f t="shared" si="20"/>
        <v>0</v>
      </c>
      <c r="R70" s="1068">
        <f t="shared" si="20"/>
        <v>1</v>
      </c>
      <c r="S70" s="1069">
        <f t="shared" si="20"/>
        <v>12</v>
      </c>
      <c r="T70" s="1069">
        <f t="shared" si="20"/>
        <v>0</v>
      </c>
      <c r="U70" s="1069">
        <f t="shared" si="20"/>
        <v>12</v>
      </c>
      <c r="V70" s="1071">
        <f t="shared" si="20"/>
        <v>0</v>
      </c>
      <c r="W70" s="1034">
        <f t="shared" si="20"/>
        <v>0</v>
      </c>
      <c r="X70" s="1034">
        <f t="shared" si="20"/>
        <v>0</v>
      </c>
      <c r="Y70" s="1036">
        <f t="shared" si="20"/>
        <v>0</v>
      </c>
      <c r="Z70" s="216"/>
    </row>
    <row r="71" spans="1:26" ht="16.5" customHeight="1" x14ac:dyDescent="0.2">
      <c r="A71" s="1968" t="s">
        <v>389</v>
      </c>
      <c r="B71" s="358" t="s">
        <v>310</v>
      </c>
      <c r="C71" s="352"/>
      <c r="D71" s="353"/>
      <c r="E71" s="353"/>
      <c r="F71" s="353"/>
      <c r="G71" s="353"/>
      <c r="H71" s="353"/>
      <c r="I71" s="353"/>
      <c r="J71" s="353"/>
      <c r="K71" s="1122"/>
      <c r="L71" s="1023"/>
      <c r="M71" s="1022"/>
      <c r="N71" s="1332"/>
      <c r="O71" s="1023"/>
      <c r="P71" s="1717"/>
      <c r="Q71" s="355"/>
      <c r="R71" s="354"/>
      <c r="S71" s="355"/>
      <c r="T71" s="355"/>
      <c r="U71" s="355"/>
      <c r="V71" s="354"/>
      <c r="W71" s="355"/>
      <c r="X71" s="356"/>
      <c r="Y71" s="357"/>
      <c r="Z71" s="216"/>
    </row>
    <row r="72" spans="1:26" ht="16.5" customHeight="1" x14ac:dyDescent="0.2">
      <c r="A72" s="1938"/>
      <c r="B72" s="358" t="s">
        <v>653</v>
      </c>
      <c r="C72" s="359"/>
      <c r="D72" s="360"/>
      <c r="E72" s="360"/>
      <c r="F72" s="360"/>
      <c r="G72" s="360"/>
      <c r="H72" s="360"/>
      <c r="I72" s="360"/>
      <c r="J72" s="360"/>
      <c r="K72" s="1008"/>
      <c r="L72" s="1010"/>
      <c r="M72" s="1009"/>
      <c r="N72" s="1333"/>
      <c r="O72" s="1010"/>
      <c r="P72" s="1711"/>
      <c r="Q72" s="362"/>
      <c r="R72" s="361"/>
      <c r="S72" s="362"/>
      <c r="T72" s="362"/>
      <c r="U72" s="362"/>
      <c r="V72" s="361"/>
      <c r="W72" s="362"/>
      <c r="X72" s="363"/>
      <c r="Y72" s="364"/>
      <c r="Z72" s="216"/>
    </row>
    <row r="73" spans="1:26" ht="16.5" customHeight="1" thickBot="1" x14ac:dyDescent="0.25">
      <c r="A73" s="1938"/>
      <c r="B73" s="351" t="s">
        <v>400</v>
      </c>
      <c r="C73" s="359">
        <v>16</v>
      </c>
      <c r="D73" s="360">
        <v>16</v>
      </c>
      <c r="E73" s="360">
        <v>16</v>
      </c>
      <c r="F73" s="360"/>
      <c r="G73" s="360">
        <v>16</v>
      </c>
      <c r="H73" s="360"/>
      <c r="I73" s="360"/>
      <c r="J73" s="360"/>
      <c r="K73" s="1008"/>
      <c r="L73" s="1010"/>
      <c r="M73" s="1009"/>
      <c r="N73" s="1333"/>
      <c r="O73" s="1010"/>
      <c r="P73" s="1711">
        <v>4</v>
      </c>
      <c r="Q73" s="362">
        <v>16</v>
      </c>
      <c r="R73" s="361">
        <v>3</v>
      </c>
      <c r="S73" s="362">
        <v>16</v>
      </c>
      <c r="T73" s="362">
        <v>16</v>
      </c>
      <c r="U73" s="362"/>
      <c r="V73" s="361"/>
      <c r="W73" s="362"/>
      <c r="X73" s="363"/>
      <c r="Y73" s="364"/>
      <c r="Z73" s="216"/>
    </row>
    <row r="74" spans="1:26" ht="16.5" customHeight="1" thickTop="1" thickBot="1" x14ac:dyDescent="0.25">
      <c r="A74" s="2157"/>
      <c r="B74" s="948" t="s">
        <v>654</v>
      </c>
      <c r="C74" s="1046">
        <f t="shared" ref="C74:U74" si="21">SUM(C72:C73)</f>
        <v>16</v>
      </c>
      <c r="D74" s="1046">
        <f t="shared" si="21"/>
        <v>16</v>
      </c>
      <c r="E74" s="1046">
        <f t="shared" si="21"/>
        <v>16</v>
      </c>
      <c r="F74" s="1046">
        <f t="shared" si="21"/>
        <v>0</v>
      </c>
      <c r="G74" s="1046">
        <f t="shared" si="21"/>
        <v>16</v>
      </c>
      <c r="H74" s="1046">
        <f t="shared" si="21"/>
        <v>0</v>
      </c>
      <c r="I74" s="1046">
        <f t="shared" si="21"/>
        <v>0</v>
      </c>
      <c r="J74" s="1047">
        <f t="shared" si="21"/>
        <v>0</v>
      </c>
      <c r="K74" s="1472">
        <f t="shared" si="21"/>
        <v>0</v>
      </c>
      <c r="L74" s="1091">
        <f t="shared" si="21"/>
        <v>0</v>
      </c>
      <c r="M74" s="1472">
        <f t="shared" si="21"/>
        <v>0</v>
      </c>
      <c r="N74" s="1046">
        <f t="shared" si="21"/>
        <v>0</v>
      </c>
      <c r="O74" s="1091">
        <f t="shared" si="21"/>
        <v>0</v>
      </c>
      <c r="P74" s="1719">
        <f t="shared" si="21"/>
        <v>4</v>
      </c>
      <c r="Q74" s="1065">
        <f t="shared" si="21"/>
        <v>16</v>
      </c>
      <c r="R74" s="1066">
        <f t="shared" si="21"/>
        <v>3</v>
      </c>
      <c r="S74" s="1065">
        <f t="shared" si="21"/>
        <v>16</v>
      </c>
      <c r="T74" s="1065">
        <f t="shared" si="21"/>
        <v>16</v>
      </c>
      <c r="U74" s="1065">
        <f t="shared" si="21"/>
        <v>0</v>
      </c>
      <c r="V74" s="1048">
        <f>SUM(V72:V73)</f>
        <v>0</v>
      </c>
      <c r="W74" s="1046">
        <f>SUM(W72:W73)</f>
        <v>0</v>
      </c>
      <c r="X74" s="1046">
        <f>SUM(X72:X73)</f>
        <v>0</v>
      </c>
      <c r="Y74" s="1050">
        <f>SUM(Y72:Y73)</f>
        <v>0</v>
      </c>
      <c r="Z74" s="216"/>
    </row>
    <row r="75" spans="1:26" ht="16.5" customHeight="1" x14ac:dyDescent="0.2">
      <c r="A75" s="1968" t="s">
        <v>394</v>
      </c>
      <c r="B75" s="351" t="s">
        <v>763</v>
      </c>
      <c r="C75" s="352">
        <v>85.6</v>
      </c>
      <c r="D75" s="353">
        <v>66.400000000000006</v>
      </c>
      <c r="E75" s="353">
        <v>66.400000000000006</v>
      </c>
      <c r="F75" s="353">
        <v>0</v>
      </c>
      <c r="G75" s="353"/>
      <c r="H75" s="353"/>
      <c r="I75" s="353">
        <v>10</v>
      </c>
      <c r="J75" s="353">
        <v>0</v>
      </c>
      <c r="K75" s="1122">
        <v>0</v>
      </c>
      <c r="L75" s="1023">
        <v>0</v>
      </c>
      <c r="M75" s="1022">
        <v>10</v>
      </c>
      <c r="N75" s="1332">
        <v>0</v>
      </c>
      <c r="O75" s="1023">
        <v>10</v>
      </c>
      <c r="P75" s="1720">
        <v>5</v>
      </c>
      <c r="Q75" s="353">
        <v>75.599999999999994</v>
      </c>
      <c r="R75" s="1651">
        <v>5</v>
      </c>
      <c r="S75" s="353">
        <v>75.599999999999994</v>
      </c>
      <c r="T75" s="1652">
        <v>0</v>
      </c>
      <c r="U75" s="1652">
        <v>75.599999999999994</v>
      </c>
      <c r="V75" s="1651"/>
      <c r="W75" s="353">
        <v>10</v>
      </c>
      <c r="X75" s="1652">
        <v>10</v>
      </c>
      <c r="Y75" s="1653">
        <v>0</v>
      </c>
      <c r="Z75" s="216"/>
    </row>
    <row r="76" spans="1:26" ht="16.5" customHeight="1" x14ac:dyDescent="0.2">
      <c r="A76" s="1938"/>
      <c r="B76" s="351" t="s">
        <v>401</v>
      </c>
      <c r="C76" s="359">
        <v>615.70000000000005</v>
      </c>
      <c r="D76" s="360">
        <v>582</v>
      </c>
      <c r="E76" s="360">
        <v>552.5</v>
      </c>
      <c r="F76" s="360">
        <v>0</v>
      </c>
      <c r="G76" s="360"/>
      <c r="H76" s="360"/>
      <c r="I76" s="360"/>
      <c r="J76" s="360"/>
      <c r="K76" s="1008">
        <v>1</v>
      </c>
      <c r="L76" s="1010">
        <v>0</v>
      </c>
      <c r="M76" s="1009">
        <v>0</v>
      </c>
      <c r="N76" s="1333">
        <v>1</v>
      </c>
      <c r="O76" s="1010">
        <v>63.2</v>
      </c>
      <c r="P76" s="1721">
        <v>23</v>
      </c>
      <c r="Q76" s="360"/>
      <c r="R76" s="1654">
        <v>23</v>
      </c>
      <c r="S76" s="360"/>
      <c r="T76" s="360"/>
      <c r="U76" s="360"/>
      <c r="V76" s="1654">
        <v>3</v>
      </c>
      <c r="W76" s="360">
        <v>63.2</v>
      </c>
      <c r="X76" s="1655">
        <v>9.1999999999999993</v>
      </c>
      <c r="Y76" s="1656">
        <v>54</v>
      </c>
      <c r="Z76" s="216"/>
    </row>
    <row r="77" spans="1:26" ht="16.5" customHeight="1" x14ac:dyDescent="0.2">
      <c r="A77" s="1938"/>
      <c r="B77" s="358" t="s">
        <v>764</v>
      </c>
      <c r="C77" s="359">
        <v>11.1</v>
      </c>
      <c r="D77" s="360">
        <v>11.1</v>
      </c>
      <c r="E77" s="360">
        <v>0</v>
      </c>
      <c r="F77" s="360">
        <v>0</v>
      </c>
      <c r="G77" s="360">
        <v>0</v>
      </c>
      <c r="H77" s="360">
        <v>0</v>
      </c>
      <c r="I77" s="360">
        <v>11.1</v>
      </c>
      <c r="J77" s="360">
        <v>0</v>
      </c>
      <c r="K77" s="1008">
        <v>0</v>
      </c>
      <c r="L77" s="1010">
        <v>0</v>
      </c>
      <c r="M77" s="1009">
        <v>9.5</v>
      </c>
      <c r="N77" s="1333"/>
      <c r="O77" s="1010">
        <v>11</v>
      </c>
      <c r="P77" s="1721">
        <v>2</v>
      </c>
      <c r="Q77" s="360"/>
      <c r="R77" s="1654">
        <v>2</v>
      </c>
      <c r="S77" s="360"/>
      <c r="T77" s="360"/>
      <c r="U77" s="360"/>
      <c r="V77" s="1654"/>
      <c r="W77" s="360">
        <v>11.1</v>
      </c>
      <c r="X77" s="1657">
        <v>11.1</v>
      </c>
      <c r="Y77" s="1658">
        <v>0</v>
      </c>
      <c r="Z77" s="216"/>
    </row>
    <row r="78" spans="1:26" ht="16.5" customHeight="1" thickBot="1" x14ac:dyDescent="0.25">
      <c r="A78" s="1938"/>
      <c r="B78" s="1024" t="s">
        <v>761</v>
      </c>
      <c r="C78" s="1025">
        <v>15.1</v>
      </c>
      <c r="D78" s="1026">
        <v>2.2999999999999998</v>
      </c>
      <c r="E78" s="1026">
        <v>15.1</v>
      </c>
      <c r="F78" s="360">
        <v>0</v>
      </c>
      <c r="G78" s="360">
        <v>15.1</v>
      </c>
      <c r="H78" s="360">
        <v>0</v>
      </c>
      <c r="I78" s="360">
        <v>0</v>
      </c>
      <c r="J78" s="360">
        <v>0</v>
      </c>
      <c r="K78" s="1467">
        <v>1.1000000000000001</v>
      </c>
      <c r="L78" s="1010">
        <v>0</v>
      </c>
      <c r="M78" s="1009">
        <v>0</v>
      </c>
      <c r="N78" s="1333">
        <v>0</v>
      </c>
      <c r="O78" s="1010">
        <v>0</v>
      </c>
      <c r="P78" s="1721"/>
      <c r="Q78" s="360"/>
      <c r="R78" s="1654"/>
      <c r="S78" s="1026"/>
      <c r="T78" s="360"/>
      <c r="U78" s="360"/>
      <c r="V78" s="1654"/>
      <c r="W78" s="1026"/>
      <c r="X78" s="1657"/>
      <c r="Y78" s="1658"/>
      <c r="Z78" s="216"/>
    </row>
    <row r="79" spans="1:26" ht="16.5" customHeight="1" thickTop="1" thickBot="1" x14ac:dyDescent="0.25">
      <c r="A79" s="2157"/>
      <c r="B79" s="1032" t="s">
        <v>765</v>
      </c>
      <c r="C79" s="1033">
        <f>SUM(C75:C78)</f>
        <v>727.50000000000011</v>
      </c>
      <c r="D79" s="1033">
        <f>SUM(D75:D78)</f>
        <v>661.8</v>
      </c>
      <c r="E79" s="1033">
        <f t="shared" ref="E79:Y79" si="22">SUM(E75:E78)</f>
        <v>634</v>
      </c>
      <c r="F79" s="1033">
        <f t="shared" si="22"/>
        <v>0</v>
      </c>
      <c r="G79" s="1033">
        <f t="shared" si="22"/>
        <v>15.1</v>
      </c>
      <c r="H79" s="1033">
        <f>SUM(H75:H78)</f>
        <v>0</v>
      </c>
      <c r="I79" s="1033">
        <f t="shared" si="22"/>
        <v>21.1</v>
      </c>
      <c r="J79" s="1034">
        <f t="shared" si="22"/>
        <v>0</v>
      </c>
      <c r="K79" s="1096">
        <f>SUM(K75:K78)</f>
        <v>2.1</v>
      </c>
      <c r="L79" s="1090">
        <f>SUM(L75:L78)</f>
        <v>0</v>
      </c>
      <c r="M79" s="1096">
        <f t="shared" si="22"/>
        <v>19.5</v>
      </c>
      <c r="N79" s="1033">
        <f t="shared" si="22"/>
        <v>1</v>
      </c>
      <c r="O79" s="1090">
        <f t="shared" si="22"/>
        <v>84.2</v>
      </c>
      <c r="P79" s="1700">
        <f>SUM(P75:P78)</f>
        <v>30</v>
      </c>
      <c r="Q79" s="1033">
        <f t="shared" si="22"/>
        <v>75.599999999999994</v>
      </c>
      <c r="R79" s="1035">
        <f t="shared" si="22"/>
        <v>30</v>
      </c>
      <c r="S79" s="1033">
        <f t="shared" si="22"/>
        <v>75.599999999999994</v>
      </c>
      <c r="T79" s="1033">
        <f t="shared" si="22"/>
        <v>0</v>
      </c>
      <c r="U79" s="1033">
        <f t="shared" si="22"/>
        <v>75.599999999999994</v>
      </c>
      <c r="V79" s="1035">
        <f t="shared" si="22"/>
        <v>3</v>
      </c>
      <c r="W79" s="1033">
        <f t="shared" si="22"/>
        <v>84.3</v>
      </c>
      <c r="X79" s="1033">
        <f t="shared" si="22"/>
        <v>30.299999999999997</v>
      </c>
      <c r="Y79" s="1036">
        <f t="shared" si="22"/>
        <v>54</v>
      </c>
      <c r="Z79" s="216"/>
    </row>
    <row r="80" spans="1:26" ht="16.5" customHeight="1" x14ac:dyDescent="0.2">
      <c r="A80" s="1968" t="s">
        <v>409</v>
      </c>
      <c r="B80" s="351" t="s">
        <v>669</v>
      </c>
      <c r="C80" s="352"/>
      <c r="D80" s="353"/>
      <c r="E80" s="353"/>
      <c r="F80" s="353"/>
      <c r="G80" s="353"/>
      <c r="H80" s="353"/>
      <c r="I80" s="353"/>
      <c r="J80" s="353"/>
      <c r="K80" s="1122"/>
      <c r="L80" s="1023"/>
      <c r="M80" s="1107"/>
      <c r="N80" s="1022"/>
      <c r="O80" s="1023"/>
      <c r="P80" s="1717"/>
      <c r="Q80" s="355"/>
      <c r="R80" s="354"/>
      <c r="S80" s="355"/>
      <c r="T80" s="356"/>
      <c r="U80" s="356"/>
      <c r="V80" s="354"/>
      <c r="W80" s="355"/>
      <c r="X80" s="356"/>
      <c r="Y80" s="357"/>
      <c r="Z80" s="216"/>
    </row>
    <row r="81" spans="1:27" ht="16.5" customHeight="1" x14ac:dyDescent="0.2">
      <c r="A81" s="1938"/>
      <c r="B81" s="358" t="s">
        <v>670</v>
      </c>
      <c r="C81" s="359">
        <v>20.2</v>
      </c>
      <c r="D81" s="360">
        <v>20.2</v>
      </c>
      <c r="E81" s="360">
        <v>20.2</v>
      </c>
      <c r="F81" s="360"/>
      <c r="G81" s="360">
        <v>20.2</v>
      </c>
      <c r="H81" s="360"/>
      <c r="I81" s="360"/>
      <c r="J81" s="360"/>
      <c r="K81" s="1008"/>
      <c r="L81" s="1010"/>
      <c r="M81" s="1105"/>
      <c r="N81" s="1116"/>
      <c r="O81" s="1010"/>
      <c r="P81" s="1711">
        <v>4</v>
      </c>
      <c r="Q81" s="362">
        <v>19</v>
      </c>
      <c r="R81" s="361">
        <v>6</v>
      </c>
      <c r="S81" s="362">
        <v>20.2</v>
      </c>
      <c r="T81" s="362"/>
      <c r="U81" s="362">
        <v>20.2</v>
      </c>
      <c r="V81" s="361"/>
      <c r="W81" s="362"/>
      <c r="X81" s="363"/>
      <c r="Y81" s="364"/>
      <c r="Z81" s="216"/>
    </row>
    <row r="82" spans="1:27" ht="16.5" customHeight="1" x14ac:dyDescent="0.2">
      <c r="A82" s="1938"/>
      <c r="B82" s="358" t="s">
        <v>671</v>
      </c>
      <c r="C82" s="359"/>
      <c r="D82" s="360"/>
      <c r="E82" s="360"/>
      <c r="F82" s="360"/>
      <c r="G82" s="360"/>
      <c r="H82" s="360"/>
      <c r="I82" s="360"/>
      <c r="J82" s="360"/>
      <c r="K82" s="1008"/>
      <c r="L82" s="1010"/>
      <c r="M82" s="1105"/>
      <c r="N82" s="1009"/>
      <c r="O82" s="1010"/>
      <c r="P82" s="1711"/>
      <c r="Q82" s="362"/>
      <c r="R82" s="361"/>
      <c r="S82" s="362"/>
      <c r="T82" s="362"/>
      <c r="U82" s="362"/>
      <c r="V82" s="361"/>
      <c r="W82" s="362"/>
      <c r="X82" s="363"/>
      <c r="Y82" s="364"/>
      <c r="Z82" s="216"/>
    </row>
    <row r="83" spans="1:27" ht="16.5" customHeight="1" x14ac:dyDescent="0.2">
      <c r="A83" s="1938"/>
      <c r="B83" s="358" t="s">
        <v>672</v>
      </c>
      <c r="C83" s="359">
        <v>1.9</v>
      </c>
      <c r="D83" s="360">
        <v>1.9</v>
      </c>
      <c r="E83" s="360">
        <v>1.9</v>
      </c>
      <c r="F83" s="360"/>
      <c r="G83" s="360">
        <v>1.9</v>
      </c>
      <c r="H83" s="360"/>
      <c r="I83" s="360"/>
      <c r="J83" s="360"/>
      <c r="K83" s="1008"/>
      <c r="L83" s="1010"/>
      <c r="M83" s="1105"/>
      <c r="N83" s="1116"/>
      <c r="O83" s="1010"/>
      <c r="P83" s="1711">
        <v>1</v>
      </c>
      <c r="Q83" s="362">
        <v>1.9</v>
      </c>
      <c r="R83" s="361">
        <v>1</v>
      </c>
      <c r="S83" s="362">
        <v>1.9</v>
      </c>
      <c r="T83" s="365"/>
      <c r="U83" s="362">
        <v>1.9</v>
      </c>
      <c r="V83" s="361"/>
      <c r="W83" s="362"/>
      <c r="X83" s="363"/>
      <c r="Y83" s="364"/>
      <c r="Z83" s="216"/>
    </row>
    <row r="84" spans="1:27" ht="16.5" customHeight="1" x14ac:dyDescent="0.2">
      <c r="A84" s="1938"/>
      <c r="B84" s="358" t="s">
        <v>673</v>
      </c>
      <c r="C84" s="359"/>
      <c r="D84" s="360"/>
      <c r="E84" s="360"/>
      <c r="F84" s="360"/>
      <c r="G84" s="360"/>
      <c r="H84" s="360"/>
      <c r="I84" s="360"/>
      <c r="J84" s="360"/>
      <c r="K84" s="1008"/>
      <c r="L84" s="1010"/>
      <c r="M84" s="1105"/>
      <c r="N84" s="1116"/>
      <c r="O84" s="1010"/>
      <c r="P84" s="1711"/>
      <c r="Q84" s="362"/>
      <c r="R84" s="361"/>
      <c r="S84" s="362"/>
      <c r="T84" s="366"/>
      <c r="U84" s="367"/>
      <c r="V84" s="361"/>
      <c r="W84" s="362"/>
      <c r="X84" s="363"/>
      <c r="Y84" s="364"/>
      <c r="Z84" s="216"/>
    </row>
    <row r="85" spans="1:27" ht="16.5" customHeight="1" x14ac:dyDescent="0.2">
      <c r="A85" s="1938"/>
      <c r="B85" s="358" t="s">
        <v>278</v>
      </c>
      <c r="C85" s="359"/>
      <c r="D85" s="360"/>
      <c r="E85" s="360"/>
      <c r="F85" s="360"/>
      <c r="G85" s="360"/>
      <c r="H85" s="360"/>
      <c r="I85" s="360"/>
      <c r="J85" s="360"/>
      <c r="K85" s="1008"/>
      <c r="L85" s="1010"/>
      <c r="M85" s="1105"/>
      <c r="N85" s="1116"/>
      <c r="O85" s="1010"/>
      <c r="P85" s="1711"/>
      <c r="Q85" s="362"/>
      <c r="R85" s="361"/>
      <c r="S85" s="362"/>
      <c r="T85" s="368"/>
      <c r="U85" s="362"/>
      <c r="V85" s="361"/>
      <c r="W85" s="362"/>
      <c r="X85" s="363"/>
      <c r="Y85" s="364"/>
      <c r="Z85" s="216"/>
    </row>
    <row r="86" spans="1:27" ht="16.5" customHeight="1" x14ac:dyDescent="0.2">
      <c r="A86" s="1938"/>
      <c r="B86" s="358" t="s">
        <v>259</v>
      </c>
      <c r="C86" s="359"/>
      <c r="D86" s="360">
        <v>0.6</v>
      </c>
      <c r="E86" s="360"/>
      <c r="F86" s="360"/>
      <c r="G86" s="360"/>
      <c r="H86" s="360"/>
      <c r="I86" s="360">
        <v>0.6</v>
      </c>
      <c r="J86" s="360"/>
      <c r="K86" s="1008"/>
      <c r="L86" s="1010"/>
      <c r="M86" s="1105"/>
      <c r="N86" s="1116"/>
      <c r="O86" s="1010"/>
      <c r="P86" s="1711"/>
      <c r="Q86" s="362"/>
      <c r="R86" s="361"/>
      <c r="S86" s="362"/>
      <c r="T86" s="362"/>
      <c r="U86" s="362"/>
      <c r="V86" s="361">
        <v>1</v>
      </c>
      <c r="W86" s="362">
        <v>0.2</v>
      </c>
      <c r="X86" s="363">
        <v>0.2</v>
      </c>
      <c r="Y86" s="364"/>
      <c r="Z86" s="216"/>
    </row>
    <row r="87" spans="1:27" ht="16.5" customHeight="1" thickBot="1" x14ac:dyDescent="0.25">
      <c r="A87" s="1938"/>
      <c r="B87" s="369" t="s">
        <v>674</v>
      </c>
      <c r="C87" s="370"/>
      <c r="D87" s="371"/>
      <c r="E87" s="371"/>
      <c r="F87" s="360"/>
      <c r="G87" s="360"/>
      <c r="H87" s="360"/>
      <c r="I87" s="360"/>
      <c r="J87" s="360"/>
      <c r="K87" s="1473"/>
      <c r="L87" s="1010"/>
      <c r="M87" s="1105"/>
      <c r="N87" s="1116"/>
      <c r="O87" s="1010"/>
      <c r="P87" s="1711"/>
      <c r="Q87" s="362"/>
      <c r="R87" s="361"/>
      <c r="S87" s="365"/>
      <c r="T87" s="362"/>
      <c r="U87" s="362"/>
      <c r="V87" s="361"/>
      <c r="W87" s="365"/>
      <c r="X87" s="363"/>
      <c r="Y87" s="364"/>
      <c r="Z87" s="216"/>
    </row>
    <row r="88" spans="1:27" ht="16.5" customHeight="1" thickTop="1" thickBot="1" x14ac:dyDescent="0.25">
      <c r="A88" s="1938"/>
      <c r="B88" s="949" t="s">
        <v>675</v>
      </c>
      <c r="C88" s="372">
        <f t="shared" ref="C88:X88" si="23">SUM(C80:C87)</f>
        <v>22.099999999999998</v>
      </c>
      <c r="D88" s="373">
        <f t="shared" si="23"/>
        <v>22.7</v>
      </c>
      <c r="E88" s="373">
        <f t="shared" si="23"/>
        <v>22.099999999999998</v>
      </c>
      <c r="F88" s="373">
        <f t="shared" si="23"/>
        <v>0</v>
      </c>
      <c r="G88" s="373">
        <f t="shared" si="23"/>
        <v>22.099999999999998</v>
      </c>
      <c r="H88" s="373">
        <f t="shared" si="23"/>
        <v>0</v>
      </c>
      <c r="I88" s="373">
        <f t="shared" si="23"/>
        <v>0.6</v>
      </c>
      <c r="J88" s="373">
        <f t="shared" si="23"/>
        <v>0</v>
      </c>
      <c r="K88" s="1097">
        <f t="shared" si="23"/>
        <v>0</v>
      </c>
      <c r="L88" s="1093">
        <f t="shared" si="23"/>
        <v>0</v>
      </c>
      <c r="M88" s="1114">
        <f t="shared" si="23"/>
        <v>0</v>
      </c>
      <c r="N88" s="1097">
        <f t="shared" si="23"/>
        <v>0</v>
      </c>
      <c r="O88" s="1093">
        <f t="shared" si="23"/>
        <v>0</v>
      </c>
      <c r="P88" s="1722">
        <f t="shared" si="23"/>
        <v>5</v>
      </c>
      <c r="Q88" s="375">
        <f t="shared" si="23"/>
        <v>20.9</v>
      </c>
      <c r="R88" s="374">
        <f t="shared" si="23"/>
        <v>7</v>
      </c>
      <c r="S88" s="375">
        <f t="shared" si="23"/>
        <v>22.099999999999998</v>
      </c>
      <c r="T88" s="375">
        <f t="shared" si="23"/>
        <v>0</v>
      </c>
      <c r="U88" s="375">
        <f t="shared" si="23"/>
        <v>22.099999999999998</v>
      </c>
      <c r="V88" s="374">
        <f t="shared" si="23"/>
        <v>1</v>
      </c>
      <c r="W88" s="375">
        <f t="shared" si="23"/>
        <v>0.2</v>
      </c>
      <c r="X88" s="376">
        <f t="shared" si="23"/>
        <v>0.2</v>
      </c>
      <c r="Y88" s="575">
        <f>SUM(Y80:Y87)</f>
        <v>0</v>
      </c>
      <c r="Z88" s="216"/>
    </row>
    <row r="89" spans="1:27" ht="16.5" customHeight="1" thickBot="1" x14ac:dyDescent="0.25">
      <c r="A89" s="1072" t="s">
        <v>485</v>
      </c>
      <c r="B89" s="1073" t="s">
        <v>681</v>
      </c>
      <c r="C89" s="1074">
        <v>99.9</v>
      </c>
      <c r="D89" s="1075">
        <f>C89-K89</f>
        <v>88.800000000000011</v>
      </c>
      <c r="E89" s="1075">
        <v>88.8</v>
      </c>
      <c r="F89" s="1075">
        <v>0</v>
      </c>
      <c r="G89" s="1075">
        <v>88.8</v>
      </c>
      <c r="H89" s="1075">
        <v>0</v>
      </c>
      <c r="I89" s="1075">
        <v>0</v>
      </c>
      <c r="J89" s="1075">
        <v>0</v>
      </c>
      <c r="K89" s="1474">
        <v>11.1</v>
      </c>
      <c r="L89" s="1094">
        <v>0</v>
      </c>
      <c r="M89" s="1115">
        <v>11.1</v>
      </c>
      <c r="N89" s="1098">
        <v>0</v>
      </c>
      <c r="O89" s="1094">
        <v>0</v>
      </c>
      <c r="P89" s="1723">
        <v>9</v>
      </c>
      <c r="Q89" s="1077">
        <v>99.9</v>
      </c>
      <c r="R89" s="1076">
        <v>10</v>
      </c>
      <c r="S89" s="1077">
        <v>99.9</v>
      </c>
      <c r="T89" s="1078">
        <v>0</v>
      </c>
      <c r="U89" s="1078">
        <v>99.9</v>
      </c>
      <c r="V89" s="1076">
        <v>1</v>
      </c>
      <c r="W89" s="1077">
        <v>0</v>
      </c>
      <c r="X89" s="1078">
        <v>0</v>
      </c>
      <c r="Y89" s="1079">
        <v>0</v>
      </c>
      <c r="Z89" s="216"/>
    </row>
    <row r="90" spans="1:27" ht="30" customHeight="1" x14ac:dyDescent="0.2">
      <c r="A90" s="1390" t="s">
        <v>534</v>
      </c>
      <c r="B90" s="1389"/>
      <c r="C90" s="1080"/>
      <c r="D90" s="216"/>
      <c r="E90" s="216"/>
      <c r="F90" s="216"/>
      <c r="G90" s="216"/>
      <c r="H90" s="216"/>
      <c r="I90" s="216"/>
      <c r="J90" s="216"/>
      <c r="K90" s="216"/>
      <c r="L90" s="216"/>
      <c r="M90" s="216"/>
      <c r="N90" s="216"/>
      <c r="O90" s="216"/>
      <c r="P90" s="1081"/>
      <c r="Q90" s="385"/>
      <c r="R90" s="1081"/>
      <c r="S90" s="385"/>
      <c r="T90" s="385"/>
      <c r="U90" s="385"/>
      <c r="V90" s="1081"/>
      <c r="W90" s="385"/>
      <c r="X90" s="385"/>
      <c r="Y90" s="385"/>
      <c r="Z90" s="216"/>
      <c r="AA90" s="216"/>
    </row>
    <row r="91" spans="1:27" x14ac:dyDescent="0.2">
      <c r="A91" s="1082"/>
      <c r="B91" s="1082"/>
      <c r="C91" s="1083"/>
      <c r="D91" s="216"/>
      <c r="E91" s="216"/>
      <c r="F91" s="216"/>
      <c r="G91" s="216"/>
      <c r="H91" s="216"/>
      <c r="I91" s="216"/>
      <c r="J91" s="216"/>
      <c r="K91" s="216"/>
      <c r="L91" s="216"/>
      <c r="M91" s="216"/>
      <c r="Y91" s="385"/>
      <c r="Z91" s="216"/>
      <c r="AA91" s="216"/>
    </row>
    <row r="92" spans="1:27" ht="16.5" customHeight="1" x14ac:dyDescent="0.2">
      <c r="A92" s="2169"/>
      <c r="B92" s="2170"/>
      <c r="C92" s="2170"/>
      <c r="D92" s="2170"/>
      <c r="E92" s="2170"/>
      <c r="F92" s="2170"/>
      <c r="G92" s="2170"/>
      <c r="H92" s="2170"/>
      <c r="I92" s="2170"/>
      <c r="J92" s="2170"/>
      <c r="K92" s="2170"/>
      <c r="L92" s="2170"/>
      <c r="M92" s="2166"/>
      <c r="N92" s="2166"/>
      <c r="O92" s="2166"/>
      <c r="P92" s="2166"/>
      <c r="Q92" s="2166"/>
      <c r="R92" s="2166"/>
      <c r="S92" s="2166"/>
      <c r="T92" s="2166"/>
      <c r="U92" s="2166"/>
      <c r="V92" s="2166"/>
      <c r="W92" s="2166"/>
      <c r="X92" s="2166"/>
      <c r="Y92" s="2166"/>
      <c r="Z92" s="216"/>
      <c r="AA92" s="216"/>
    </row>
    <row r="93" spans="1:27" ht="16.5" customHeight="1" x14ac:dyDescent="0.2">
      <c r="A93" s="2170"/>
      <c r="B93" s="2170"/>
      <c r="C93" s="2170"/>
      <c r="D93" s="2170"/>
      <c r="E93" s="2170"/>
      <c r="F93" s="2170"/>
      <c r="G93" s="2170"/>
      <c r="H93" s="2170"/>
      <c r="I93" s="2170"/>
      <c r="J93" s="2170"/>
      <c r="K93" s="2170"/>
      <c r="L93" s="2170"/>
      <c r="M93" s="2166"/>
      <c r="N93" s="2166"/>
      <c r="O93" s="2166"/>
      <c r="P93" s="2166"/>
      <c r="Q93" s="2166"/>
      <c r="R93" s="2166"/>
      <c r="S93" s="2166"/>
      <c r="T93" s="2166"/>
      <c r="U93" s="2166"/>
      <c r="V93" s="2166"/>
      <c r="W93" s="2166"/>
      <c r="X93" s="2166"/>
      <c r="Y93" s="2166"/>
      <c r="Z93" s="216"/>
      <c r="AA93" s="216"/>
    </row>
    <row r="94" spans="1:27" ht="16.5" customHeight="1" x14ac:dyDescent="0.2">
      <c r="A94" s="2170"/>
      <c r="B94" s="2170"/>
      <c r="C94" s="2170"/>
      <c r="D94" s="2170"/>
      <c r="E94" s="2170"/>
      <c r="F94" s="2170"/>
      <c r="G94" s="2170"/>
      <c r="H94" s="2170"/>
      <c r="I94" s="2170"/>
      <c r="J94" s="2170"/>
      <c r="K94" s="2170"/>
      <c r="L94" s="2170"/>
      <c r="M94" s="2166"/>
      <c r="N94" s="2166"/>
      <c r="O94" s="2166"/>
      <c r="P94" s="2166"/>
      <c r="Q94" s="2166"/>
      <c r="R94" s="2166"/>
      <c r="S94" s="2166"/>
      <c r="T94" s="2166"/>
      <c r="U94" s="2166"/>
      <c r="V94" s="2166"/>
      <c r="W94" s="2166"/>
      <c r="X94" s="2166"/>
      <c r="Y94" s="2166"/>
      <c r="Z94" s="216"/>
      <c r="AA94" s="216"/>
    </row>
    <row r="95" spans="1:27" x14ac:dyDescent="0.2">
      <c r="A95" s="1082"/>
      <c r="B95" s="1082"/>
      <c r="C95" s="1082"/>
      <c r="D95" s="216"/>
      <c r="E95" s="216"/>
      <c r="F95" s="216"/>
      <c r="G95" s="216"/>
      <c r="H95" s="216"/>
      <c r="I95" s="216"/>
      <c r="J95" s="216"/>
      <c r="K95" s="216"/>
      <c r="L95" s="216"/>
      <c r="M95" s="216"/>
      <c r="N95" s="216"/>
      <c r="O95" s="216"/>
      <c r="P95" s="1081"/>
      <c r="Q95" s="385"/>
      <c r="R95" s="1081"/>
      <c r="S95" s="385"/>
      <c r="T95" s="385"/>
      <c r="U95" s="385"/>
      <c r="V95" s="1081"/>
      <c r="W95" s="385"/>
      <c r="X95" s="385"/>
      <c r="Y95" s="385"/>
      <c r="Z95" s="216"/>
      <c r="AA95" s="216"/>
    </row>
    <row r="96" spans="1:27" x14ac:dyDescent="0.2">
      <c r="A96" s="1082"/>
      <c r="B96" s="1082"/>
      <c r="C96" s="1082"/>
      <c r="D96" s="216"/>
      <c r="E96" s="216"/>
      <c r="F96" s="216"/>
      <c r="G96" s="216"/>
      <c r="H96" s="216"/>
      <c r="I96" s="216"/>
      <c r="J96" s="216"/>
      <c r="K96" s="216"/>
      <c r="L96" s="216"/>
      <c r="M96" s="216"/>
      <c r="N96" s="216"/>
      <c r="O96" s="216"/>
      <c r="P96" s="1081"/>
      <c r="Q96" s="385"/>
      <c r="R96" s="1081"/>
      <c r="S96" s="385"/>
      <c r="T96" s="385"/>
      <c r="U96" s="385"/>
      <c r="V96" s="1081"/>
      <c r="W96" s="385"/>
      <c r="X96" s="385"/>
      <c r="Y96" s="385"/>
      <c r="Z96" s="216"/>
      <c r="AA96" s="216"/>
    </row>
  </sheetData>
  <mergeCells count="29">
    <mergeCell ref="P3:Y3"/>
    <mergeCell ref="R4:U4"/>
    <mergeCell ref="M3:O3"/>
    <mergeCell ref="M92:Y94"/>
    <mergeCell ref="K3:L3"/>
    <mergeCell ref="A92:L94"/>
    <mergeCell ref="V4:Y4"/>
    <mergeCell ref="A80:A88"/>
    <mergeCell ref="A31:A34"/>
    <mergeCell ref="A19:A21"/>
    <mergeCell ref="P4:Q4"/>
    <mergeCell ref="A3:B7"/>
    <mergeCell ref="A8:B8"/>
    <mergeCell ref="A9:B9"/>
    <mergeCell ref="A71:A74"/>
    <mergeCell ref="A75:A79"/>
    <mergeCell ref="I1:J1"/>
    <mergeCell ref="A1:H1"/>
    <mergeCell ref="D3:J3"/>
    <mergeCell ref="A59:A62"/>
    <mergeCell ref="A63:A70"/>
    <mergeCell ref="A35:A43"/>
    <mergeCell ref="A22:A25"/>
    <mergeCell ref="A10:B10"/>
    <mergeCell ref="A45:A54"/>
    <mergeCell ref="A55:A58"/>
    <mergeCell ref="A11:B11"/>
    <mergeCell ref="A12:A18"/>
    <mergeCell ref="A26:A29"/>
  </mergeCells>
  <phoneticPr fontId="5"/>
  <printOptions horizontalCentered="1"/>
  <pageMargins left="0.59055118110236227" right="0.59055118110236227" top="0.59055118110236227" bottom="0.39370078740157483" header="0.51181102362204722" footer="0.31496062992125984"/>
  <pageSetup paperSize="9" scale="81" pageOrder="overThenDown" orientation="portrait" r:id="rId1"/>
  <headerFooter scaleWithDoc="0" alignWithMargins="0">
    <oddFooter>&amp;C&amp;18-&amp;P -</oddFooter>
  </headerFooter>
  <rowBreaks count="1" manualBreakCount="1">
    <brk id="44" max="24" man="1"/>
  </rowBreaks>
  <colBreaks count="1" manualBreakCount="1">
    <brk id="15" max="8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view="pageBreakPreview" zoomScale="85" zoomScaleNormal="100" zoomScaleSheetLayoutView="85" workbookViewId="0">
      <pane xSplit="2" ySplit="6" topLeftCell="C7" activePane="bottomRight" state="frozen"/>
      <selection activeCell="L85" sqref="L85"/>
      <selection pane="topRight" activeCell="L85" sqref="L85"/>
      <selection pane="bottomLeft" activeCell="L85" sqref="L85"/>
      <selection pane="bottomRight" activeCell="L85" sqref="L85"/>
    </sheetView>
  </sheetViews>
  <sheetFormatPr defaultColWidth="9" defaultRowHeight="13.2" x14ac:dyDescent="0.2"/>
  <cols>
    <col min="1" max="1" width="5" style="35" bestFit="1" customWidth="1"/>
    <col min="2" max="2" width="16.33203125" style="35" bestFit="1" customWidth="1"/>
    <col min="3" max="4" width="14" style="35" customWidth="1"/>
    <col min="5" max="5" width="17.77734375" style="35" bestFit="1" customWidth="1"/>
    <col min="6" max="6" width="13.88671875" style="35" bestFit="1" customWidth="1"/>
    <col min="7" max="7" width="15.33203125" style="35" bestFit="1" customWidth="1"/>
    <col min="8" max="8" width="14.77734375" style="35" bestFit="1" customWidth="1"/>
    <col min="9" max="9" width="9.6640625" style="35" bestFit="1" customWidth="1"/>
    <col min="10" max="10" width="14.109375" style="35" bestFit="1" customWidth="1"/>
    <col min="11" max="11" width="15.33203125" style="35" customWidth="1"/>
    <col min="12" max="12" width="12.6640625" style="35" customWidth="1"/>
    <col min="13" max="14" width="9" style="35"/>
    <col min="15" max="15" width="17" style="35" customWidth="1"/>
    <col min="16" max="16384" width="9" style="35"/>
  </cols>
  <sheetData>
    <row r="1" spans="1:13" ht="16.2" x14ac:dyDescent="0.2">
      <c r="A1" s="2195" t="s">
        <v>779</v>
      </c>
      <c r="B1" s="2195"/>
      <c r="C1" s="2195"/>
      <c r="D1" s="2195"/>
      <c r="E1" s="2195"/>
      <c r="F1" s="2195"/>
      <c r="G1" s="127"/>
      <c r="H1" s="127"/>
    </row>
    <row r="2" spans="1:13" ht="13.8" thickBot="1" x14ac:dyDescent="0.25">
      <c r="E2" s="2078"/>
      <c r="F2" s="2078"/>
    </row>
    <row r="3" spans="1:13" x14ac:dyDescent="0.2">
      <c r="A3" s="2183" t="s">
        <v>154</v>
      </c>
      <c r="B3" s="2184"/>
      <c r="C3" s="128" t="s">
        <v>739</v>
      </c>
      <c r="D3" s="128" t="s">
        <v>738</v>
      </c>
      <c r="E3" s="1588"/>
      <c r="F3" s="1678"/>
      <c r="G3" s="1678"/>
      <c r="H3" s="1589"/>
      <c r="I3" s="2179" t="s">
        <v>555</v>
      </c>
      <c r="J3" s="2180"/>
      <c r="K3" s="1586"/>
    </row>
    <row r="4" spans="1:13" ht="22.5" customHeight="1" x14ac:dyDescent="0.2">
      <c r="A4" s="2185"/>
      <c r="B4" s="2100"/>
      <c r="C4" s="129" t="s">
        <v>255</v>
      </c>
      <c r="D4" s="129" t="s">
        <v>256</v>
      </c>
      <c r="E4" s="2190" t="s">
        <v>261</v>
      </c>
      <c r="F4" s="2190" t="s">
        <v>262</v>
      </c>
      <c r="G4" s="2190" t="s">
        <v>263</v>
      </c>
      <c r="H4" s="2190" t="s">
        <v>264</v>
      </c>
      <c r="I4" s="2181"/>
      <c r="J4" s="2182"/>
      <c r="K4" s="1586"/>
    </row>
    <row r="5" spans="1:13" ht="41.25" customHeight="1" x14ac:dyDescent="0.2">
      <c r="A5" s="2185"/>
      <c r="B5" s="2100"/>
      <c r="C5" s="130"/>
      <c r="D5" s="130"/>
      <c r="E5" s="2191"/>
      <c r="F5" s="2191"/>
      <c r="G5" s="2196"/>
      <c r="H5" s="2196"/>
      <c r="I5" s="129" t="s">
        <v>50</v>
      </c>
      <c r="J5" s="260" t="s">
        <v>49</v>
      </c>
      <c r="K5" s="1586"/>
      <c r="L5" s="131"/>
    </row>
    <row r="6" spans="1:13" ht="13.8" thickBot="1" x14ac:dyDescent="0.25">
      <c r="A6" s="2186"/>
      <c r="B6" s="2187"/>
      <c r="C6" s="132" t="s">
        <v>737</v>
      </c>
      <c r="D6" s="132" t="s">
        <v>732</v>
      </c>
      <c r="E6" s="133" t="s">
        <v>736</v>
      </c>
      <c r="F6" s="133" t="s">
        <v>735</v>
      </c>
      <c r="G6" s="133" t="s">
        <v>734</v>
      </c>
      <c r="H6" s="133" t="s">
        <v>733</v>
      </c>
      <c r="I6" s="132" t="s">
        <v>73</v>
      </c>
      <c r="J6" s="261" t="s">
        <v>732</v>
      </c>
      <c r="K6" s="1586"/>
    </row>
    <row r="7" spans="1:13" ht="13.8" thickBot="1" x14ac:dyDescent="0.25">
      <c r="A7" s="2185" t="s">
        <v>362</v>
      </c>
      <c r="B7" s="2100"/>
      <c r="C7" s="134">
        <v>123.8</v>
      </c>
      <c r="D7" s="134">
        <v>3152</v>
      </c>
      <c r="E7" s="134">
        <v>2419.3000000000002</v>
      </c>
      <c r="F7" s="134">
        <f>SUM(F8:F10)</f>
        <v>22.6</v>
      </c>
      <c r="G7" s="134">
        <f>SUM(G8:G10)</f>
        <v>616.59999999999991</v>
      </c>
      <c r="H7" s="134">
        <f>SUM(H8:H10)</f>
        <v>93.4</v>
      </c>
      <c r="I7" s="135">
        <f>SUM(I8:I10)</f>
        <v>7177</v>
      </c>
      <c r="J7" s="254">
        <f>SUM(J8:J10)</f>
        <v>16655.907999999999</v>
      </c>
      <c r="K7" s="136"/>
      <c r="L7" s="137"/>
      <c r="M7" s="138"/>
    </row>
    <row r="8" spans="1:13" x14ac:dyDescent="0.2">
      <c r="A8" s="2197" t="s">
        <v>155</v>
      </c>
      <c r="B8" s="2074"/>
      <c r="C8" s="139">
        <f t="shared" ref="C8:J8" si="0">SUM(C11:C13)</f>
        <v>26.5</v>
      </c>
      <c r="D8" s="139">
        <f t="shared" si="0"/>
        <v>1070.9000000000001</v>
      </c>
      <c r="E8" s="140">
        <f t="shared" si="0"/>
        <v>993.6</v>
      </c>
      <c r="F8" s="139">
        <f t="shared" si="0"/>
        <v>22.6</v>
      </c>
      <c r="G8" s="139">
        <f t="shared" si="0"/>
        <v>0</v>
      </c>
      <c r="H8" s="140">
        <f t="shared" si="0"/>
        <v>54.7</v>
      </c>
      <c r="I8" s="141">
        <f t="shared" si="0"/>
        <v>2581</v>
      </c>
      <c r="J8" s="255">
        <f t="shared" si="0"/>
        <v>5029.1669999999995</v>
      </c>
      <c r="K8" s="136"/>
      <c r="L8" s="137"/>
      <c r="M8" s="138"/>
    </row>
    <row r="9" spans="1:13" x14ac:dyDescent="0.2">
      <c r="A9" s="2188" t="s">
        <v>363</v>
      </c>
      <c r="B9" s="2082"/>
      <c r="C9" s="142">
        <f t="shared" ref="C9:J9" si="1">SUM(C14:C15)</f>
        <v>74.599999999999994</v>
      </c>
      <c r="D9" s="142">
        <f t="shared" si="1"/>
        <v>1542.8999999999999</v>
      </c>
      <c r="E9" s="143">
        <f t="shared" si="1"/>
        <v>976.4</v>
      </c>
      <c r="F9" s="142">
        <f t="shared" si="1"/>
        <v>0</v>
      </c>
      <c r="G9" s="142">
        <f t="shared" si="1"/>
        <v>527.79999999999995</v>
      </c>
      <c r="H9" s="143">
        <f t="shared" si="1"/>
        <v>38.700000000000003</v>
      </c>
      <c r="I9" s="144">
        <f t="shared" si="1"/>
        <v>4021</v>
      </c>
      <c r="J9" s="256">
        <f t="shared" si="1"/>
        <v>10243.085999999999</v>
      </c>
      <c r="K9" s="136"/>
      <c r="L9" s="137"/>
      <c r="M9" s="138"/>
    </row>
    <row r="10" spans="1:13" ht="13.8" thickBot="1" x14ac:dyDescent="0.25">
      <c r="A10" s="2189" t="s">
        <v>156</v>
      </c>
      <c r="B10" s="2092"/>
      <c r="C10" s="145">
        <f t="shared" ref="C10:J10" si="2">SUM(C16:C17)</f>
        <v>22.8</v>
      </c>
      <c r="D10" s="145">
        <f t="shared" si="2"/>
        <v>538</v>
      </c>
      <c r="E10" s="146">
        <f t="shared" si="2"/>
        <v>449.2</v>
      </c>
      <c r="F10" s="145">
        <f t="shared" si="2"/>
        <v>0</v>
      </c>
      <c r="G10" s="145">
        <f t="shared" si="2"/>
        <v>88.8</v>
      </c>
      <c r="H10" s="145">
        <f t="shared" si="2"/>
        <v>0</v>
      </c>
      <c r="I10" s="147">
        <f t="shared" si="2"/>
        <v>575</v>
      </c>
      <c r="J10" s="257">
        <f t="shared" si="2"/>
        <v>1383.655</v>
      </c>
      <c r="K10" s="136"/>
      <c r="L10" s="137"/>
      <c r="M10" s="138"/>
    </row>
    <row r="11" spans="1:13" x14ac:dyDescent="0.2">
      <c r="A11" s="2192" t="s">
        <v>257</v>
      </c>
      <c r="B11" s="43" t="s">
        <v>364</v>
      </c>
      <c r="C11" s="139">
        <v>7.1</v>
      </c>
      <c r="D11" s="139">
        <v>335.9</v>
      </c>
      <c r="E11" s="140">
        <v>279.2</v>
      </c>
      <c r="F11" s="139">
        <v>17.100000000000001</v>
      </c>
      <c r="G11" s="139">
        <v>0</v>
      </c>
      <c r="H11" s="140">
        <v>39.6</v>
      </c>
      <c r="I11" s="141">
        <v>253</v>
      </c>
      <c r="J11" s="255">
        <v>434.89699999999999</v>
      </c>
      <c r="K11" s="136"/>
      <c r="L11" s="137"/>
      <c r="M11" s="138"/>
    </row>
    <row r="12" spans="1:13" x14ac:dyDescent="0.2">
      <c r="A12" s="2193"/>
      <c r="B12" s="1585" t="s">
        <v>365</v>
      </c>
      <c r="C12" s="142">
        <v>15.1</v>
      </c>
      <c r="D12" s="142">
        <v>682.6</v>
      </c>
      <c r="E12" s="143">
        <v>667.5</v>
      </c>
      <c r="F12" s="142">
        <v>0</v>
      </c>
      <c r="G12" s="142">
        <v>0</v>
      </c>
      <c r="H12" s="143">
        <v>15.1</v>
      </c>
      <c r="I12" s="144">
        <v>833</v>
      </c>
      <c r="J12" s="256">
        <v>1799.61</v>
      </c>
      <c r="K12" s="136"/>
      <c r="L12" s="137"/>
      <c r="M12" s="138"/>
    </row>
    <row r="13" spans="1:13" x14ac:dyDescent="0.2">
      <c r="A13" s="2193"/>
      <c r="B13" s="1585" t="s">
        <v>366</v>
      </c>
      <c r="C13" s="148">
        <v>4.3</v>
      </c>
      <c r="D13" s="148">
        <v>52.4</v>
      </c>
      <c r="E13" s="149">
        <v>46.9</v>
      </c>
      <c r="F13" s="148">
        <v>5.5</v>
      </c>
      <c r="G13" s="148">
        <v>0</v>
      </c>
      <c r="H13" s="149">
        <v>0</v>
      </c>
      <c r="I13" s="150">
        <v>1495</v>
      </c>
      <c r="J13" s="258">
        <v>2794.66</v>
      </c>
      <c r="K13" s="136"/>
      <c r="L13" s="137"/>
      <c r="M13" s="138"/>
    </row>
    <row r="14" spans="1:13" x14ac:dyDescent="0.2">
      <c r="A14" s="2193"/>
      <c r="B14" s="1585" t="s">
        <v>363</v>
      </c>
      <c r="C14" s="148">
        <v>74</v>
      </c>
      <c r="D14" s="148">
        <v>1535.6</v>
      </c>
      <c r="E14" s="148">
        <v>969.1</v>
      </c>
      <c r="F14" s="148">
        <v>0</v>
      </c>
      <c r="G14" s="148">
        <v>527.79999999999995</v>
      </c>
      <c r="H14" s="148">
        <v>38.700000000000003</v>
      </c>
      <c r="I14" s="150">
        <v>3861</v>
      </c>
      <c r="J14" s="258">
        <v>9781.09</v>
      </c>
      <c r="K14" s="136"/>
      <c r="L14" s="137"/>
      <c r="M14" s="138"/>
    </row>
    <row r="15" spans="1:13" x14ac:dyDescent="0.2">
      <c r="A15" s="2193"/>
      <c r="B15" s="1585" t="s">
        <v>158</v>
      </c>
      <c r="C15" s="148">
        <v>0.6</v>
      </c>
      <c r="D15" s="148">
        <v>7.3</v>
      </c>
      <c r="E15" s="149">
        <v>7.3</v>
      </c>
      <c r="F15" s="148">
        <v>0</v>
      </c>
      <c r="G15" s="148">
        <v>0</v>
      </c>
      <c r="H15" s="149">
        <v>0</v>
      </c>
      <c r="I15" s="150">
        <v>160</v>
      </c>
      <c r="J15" s="258">
        <v>461.99599999999998</v>
      </c>
      <c r="K15" s="136"/>
      <c r="L15" s="137"/>
      <c r="M15" s="138"/>
    </row>
    <row r="16" spans="1:13" x14ac:dyDescent="0.2">
      <c r="A16" s="2193"/>
      <c r="B16" s="1585" t="s">
        <v>367</v>
      </c>
      <c r="C16" s="148">
        <v>19.5</v>
      </c>
      <c r="D16" s="148">
        <v>533.79999999999995</v>
      </c>
      <c r="E16" s="149">
        <v>445</v>
      </c>
      <c r="F16" s="148">
        <v>0</v>
      </c>
      <c r="G16" s="148">
        <v>88.8</v>
      </c>
      <c r="H16" s="148">
        <v>0</v>
      </c>
      <c r="I16" s="150">
        <v>458</v>
      </c>
      <c r="J16" s="258">
        <v>1026.4649999999999</v>
      </c>
      <c r="K16" s="136"/>
      <c r="L16" s="137"/>
      <c r="M16" s="138"/>
    </row>
    <row r="17" spans="1:25" ht="13.8" thickBot="1" x14ac:dyDescent="0.25">
      <c r="A17" s="2194"/>
      <c r="B17" s="1587" t="s">
        <v>731</v>
      </c>
      <c r="C17" s="151">
        <v>3.3</v>
      </c>
      <c r="D17" s="151">
        <v>4.2</v>
      </c>
      <c r="E17" s="152">
        <v>4.2</v>
      </c>
      <c r="F17" s="151">
        <v>0</v>
      </c>
      <c r="G17" s="151">
        <v>0</v>
      </c>
      <c r="H17" s="152">
        <v>0</v>
      </c>
      <c r="I17" s="153">
        <v>117</v>
      </c>
      <c r="J17" s="259">
        <v>357.19</v>
      </c>
      <c r="K17" s="136"/>
      <c r="L17" s="137"/>
      <c r="M17" s="138"/>
    </row>
    <row r="18" spans="1:25" s="158" customFormat="1" ht="200.25" customHeight="1" thickBot="1" x14ac:dyDescent="0.25">
      <c r="A18" s="1586"/>
      <c r="B18" s="1628"/>
      <c r="C18" s="155"/>
      <c r="D18" s="155"/>
      <c r="E18" s="155"/>
      <c r="F18" s="155"/>
      <c r="G18" s="156"/>
      <c r="H18" s="156"/>
      <c r="I18" s="156"/>
      <c r="J18" s="264"/>
      <c r="K18" s="156"/>
      <c r="L18" s="154"/>
      <c r="M18" s="157"/>
    </row>
    <row r="19" spans="1:25" x14ac:dyDescent="0.2">
      <c r="J19" s="262"/>
    </row>
    <row r="20" spans="1:25" x14ac:dyDescent="0.2">
      <c r="C20" s="159"/>
      <c r="D20" s="159"/>
      <c r="E20" s="159"/>
      <c r="F20" s="159"/>
      <c r="G20" s="159"/>
      <c r="H20" s="159"/>
      <c r="I20" s="159"/>
      <c r="J20" s="263"/>
      <c r="K20" s="159"/>
    </row>
    <row r="21" spans="1:25" x14ac:dyDescent="0.2">
      <c r="A21" s="159"/>
      <c r="B21" s="159"/>
      <c r="C21" s="159"/>
      <c r="D21" s="159"/>
      <c r="E21" s="159"/>
      <c r="F21" s="159"/>
      <c r="G21" s="159"/>
      <c r="H21" s="159"/>
      <c r="I21" s="159"/>
      <c r="J21" s="263"/>
      <c r="K21" s="159"/>
    </row>
    <row r="22" spans="1:25" x14ac:dyDescent="0.2">
      <c r="J22" s="158"/>
    </row>
    <row r="23" spans="1:25" x14ac:dyDescent="0.2">
      <c r="J23" s="158"/>
    </row>
    <row r="24" spans="1:25" x14ac:dyDescent="0.2">
      <c r="J24" s="158"/>
    </row>
    <row r="25" spans="1:25" x14ac:dyDescent="0.2">
      <c r="J25" s="158"/>
    </row>
    <row r="26" spans="1:25" x14ac:dyDescent="0.2">
      <c r="A26" s="436"/>
      <c r="B26" s="436"/>
      <c r="C26" s="436"/>
      <c r="D26" s="436"/>
      <c r="E26" s="436"/>
      <c r="F26" s="436"/>
      <c r="G26" s="436">
        <v>5</v>
      </c>
      <c r="H26" s="436"/>
      <c r="I26" s="436"/>
      <c r="J26" s="1726"/>
      <c r="K26" s="436"/>
      <c r="L26" s="436"/>
      <c r="M26" s="436"/>
      <c r="N26" s="436"/>
      <c r="O26" s="436"/>
      <c r="P26" s="436"/>
      <c r="Q26" s="436"/>
      <c r="R26" s="436"/>
      <c r="S26" s="436"/>
      <c r="T26" s="436"/>
      <c r="U26" s="436"/>
      <c r="V26" s="436"/>
      <c r="W26" s="436"/>
      <c r="X26" s="436"/>
      <c r="Y26" s="436"/>
    </row>
    <row r="27" spans="1:25" x14ac:dyDescent="0.2">
      <c r="A27" s="436"/>
      <c r="B27" s="436"/>
      <c r="C27" s="436"/>
      <c r="D27" s="436"/>
      <c r="E27" s="436"/>
      <c r="F27" s="436"/>
      <c r="G27" s="436">
        <v>4</v>
      </c>
      <c r="H27" s="436"/>
      <c r="I27" s="436"/>
      <c r="J27" s="1726"/>
      <c r="K27" s="436"/>
      <c r="L27" s="436"/>
      <c r="M27" s="436"/>
      <c r="N27" s="436"/>
      <c r="O27" s="436"/>
      <c r="P27" s="436"/>
      <c r="Q27" s="436"/>
      <c r="R27" s="436"/>
      <c r="S27" s="436"/>
      <c r="T27" s="436"/>
      <c r="U27" s="436"/>
      <c r="V27" s="436"/>
      <c r="W27" s="436"/>
      <c r="X27" s="436"/>
      <c r="Y27" s="436"/>
    </row>
    <row r="28" spans="1:25" x14ac:dyDescent="0.2">
      <c r="A28" s="436"/>
      <c r="B28" s="436"/>
      <c r="C28" s="436"/>
      <c r="D28" s="436"/>
      <c r="E28" s="436"/>
      <c r="F28" s="436"/>
      <c r="G28" s="436">
        <v>5</v>
      </c>
      <c r="H28" s="436"/>
      <c r="I28" s="436"/>
      <c r="J28" s="1726"/>
      <c r="K28" s="436"/>
      <c r="L28" s="436"/>
      <c r="M28" s="436"/>
      <c r="N28" s="436"/>
      <c r="O28" s="436"/>
      <c r="P28" s="436"/>
      <c r="Q28" s="436"/>
      <c r="R28" s="436"/>
      <c r="S28" s="436"/>
      <c r="T28" s="436"/>
      <c r="U28" s="436"/>
      <c r="V28" s="436"/>
      <c r="W28" s="436"/>
      <c r="X28" s="436"/>
      <c r="Y28" s="436"/>
    </row>
    <row r="29" spans="1:25" x14ac:dyDescent="0.2">
      <c r="A29" s="436"/>
      <c r="B29" s="436"/>
      <c r="C29" s="436"/>
      <c r="D29" s="436"/>
      <c r="E29" s="436"/>
      <c r="F29" s="436"/>
      <c r="G29" s="436"/>
      <c r="H29" s="436"/>
      <c r="I29" s="436"/>
      <c r="J29" s="1726"/>
      <c r="K29" s="436"/>
      <c r="L29" s="436"/>
      <c r="M29" s="436"/>
      <c r="N29" s="436"/>
      <c r="O29" s="436"/>
      <c r="P29" s="436"/>
      <c r="Q29" s="436"/>
      <c r="R29" s="436"/>
      <c r="S29" s="436"/>
      <c r="T29" s="436"/>
      <c r="U29" s="436"/>
      <c r="V29" s="436"/>
      <c r="W29" s="436"/>
      <c r="X29" s="436"/>
      <c r="Y29" s="436"/>
    </row>
    <row r="30" spans="1:25" x14ac:dyDescent="0.2">
      <c r="J30" s="158"/>
    </row>
    <row r="31" spans="1:25" x14ac:dyDescent="0.2">
      <c r="J31" s="158"/>
    </row>
    <row r="32" spans="1:25" x14ac:dyDescent="0.2">
      <c r="J32" s="158"/>
    </row>
    <row r="33" spans="10:10" x14ac:dyDescent="0.2">
      <c r="J33" s="158"/>
    </row>
    <row r="34" spans="10:10" x14ac:dyDescent="0.2">
      <c r="J34" s="158"/>
    </row>
    <row r="35" spans="10:10" x14ac:dyDescent="0.2">
      <c r="J35" s="158"/>
    </row>
    <row r="36" spans="10:10" x14ac:dyDescent="0.2">
      <c r="J36" s="158"/>
    </row>
    <row r="37" spans="10:10" x14ac:dyDescent="0.2">
      <c r="J37" s="158"/>
    </row>
    <row r="38" spans="10:10" x14ac:dyDescent="0.2">
      <c r="J38" s="158"/>
    </row>
    <row r="39" spans="10:10" x14ac:dyDescent="0.2">
      <c r="J39" s="158"/>
    </row>
    <row r="40" spans="10:10" x14ac:dyDescent="0.2">
      <c r="J40" s="158"/>
    </row>
    <row r="41" spans="10:10" x14ac:dyDescent="0.2">
      <c r="J41" s="158"/>
    </row>
    <row r="42" spans="10:10" x14ac:dyDescent="0.2">
      <c r="J42" s="158"/>
    </row>
    <row r="43" spans="10:10" x14ac:dyDescent="0.2">
      <c r="J43" s="158"/>
    </row>
    <row r="44" spans="10:10" x14ac:dyDescent="0.2">
      <c r="J44" s="158"/>
    </row>
    <row r="45" spans="10:10" x14ac:dyDescent="0.2">
      <c r="J45" s="158"/>
    </row>
    <row r="46" spans="10:10" x14ac:dyDescent="0.2">
      <c r="J46" s="158"/>
    </row>
    <row r="47" spans="10:10" x14ac:dyDescent="0.2">
      <c r="J47" s="158"/>
    </row>
    <row r="48" spans="10:10" x14ac:dyDescent="0.2">
      <c r="J48" s="158"/>
    </row>
    <row r="49" spans="10:10" x14ac:dyDescent="0.2">
      <c r="J49" s="158"/>
    </row>
    <row r="50" spans="10:10" x14ac:dyDescent="0.2">
      <c r="J50" s="158"/>
    </row>
    <row r="51" spans="10:10" x14ac:dyDescent="0.2">
      <c r="J51" s="158"/>
    </row>
    <row r="52" spans="10:10" x14ac:dyDescent="0.2">
      <c r="J52" s="158"/>
    </row>
    <row r="53" spans="10:10" x14ac:dyDescent="0.2">
      <c r="J53" s="158"/>
    </row>
  </sheetData>
  <mergeCells count="13">
    <mergeCell ref="A11:A17"/>
    <mergeCell ref="E4:E5"/>
    <mergeCell ref="A1:F1"/>
    <mergeCell ref="G4:G5"/>
    <mergeCell ref="H4:H5"/>
    <mergeCell ref="E2:F2"/>
    <mergeCell ref="A8:B8"/>
    <mergeCell ref="I3:J4"/>
    <mergeCell ref="A3:B6"/>
    <mergeCell ref="A9:B9"/>
    <mergeCell ref="A10:B10"/>
    <mergeCell ref="A7:B7"/>
    <mergeCell ref="F4:F5"/>
  </mergeCells>
  <phoneticPr fontId="8"/>
  <printOptions horizontalCentered="1"/>
  <pageMargins left="0.59055118110236227" right="0.59055118110236227" top="0.59055118110236227" bottom="0.39370078740157483" header="0.51181102362204722" footer="0.31496062992125984"/>
  <pageSetup paperSize="9" fitToWidth="0" pageOrder="overThenDown" orientation="portrait" r:id="rId1"/>
  <headerFooter scaleWithDoc="0" alignWithMargins="0">
    <oddFooter>&amp;C&amp;18-&amp;P -</oddFooter>
  </headerFooter>
  <colBreaks count="1" manualBreakCount="1">
    <brk id="6"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22"/>
  <sheetViews>
    <sheetView view="pageBreakPreview" zoomScaleNormal="75" zoomScaleSheetLayoutView="75" workbookViewId="0">
      <pane ySplit="4" topLeftCell="A86" activePane="bottomLeft" state="frozen"/>
      <selection activeCell="L85" sqref="L85"/>
      <selection pane="bottomLeft" activeCell="L85" sqref="L85"/>
    </sheetView>
  </sheetViews>
  <sheetFormatPr defaultColWidth="9" defaultRowHeight="13.2" x14ac:dyDescent="0.2"/>
  <cols>
    <col min="1" max="1" width="4.21875" style="436" bestFit="1" customWidth="1"/>
    <col min="2" max="2" width="12.77734375" style="436" bestFit="1" customWidth="1"/>
    <col min="3" max="3" width="10.6640625" style="436" customWidth="1"/>
    <col min="4" max="4" width="9.44140625" style="436" customWidth="1"/>
    <col min="5" max="5" width="8.44140625" style="436" customWidth="1"/>
    <col min="6" max="8" width="9.44140625" style="436" customWidth="1"/>
    <col min="9" max="9" width="9.77734375" style="436" bestFit="1" customWidth="1"/>
    <col min="10" max="16384" width="9" style="436"/>
  </cols>
  <sheetData>
    <row r="1" spans="1:10" ht="20.25" customHeight="1" x14ac:dyDescent="0.2">
      <c r="A1" s="2198" t="s">
        <v>780</v>
      </c>
      <c r="B1" s="2198"/>
      <c r="C1" s="2198"/>
      <c r="D1" s="2198"/>
      <c r="E1" s="2198"/>
      <c r="F1" s="2198"/>
      <c r="G1" s="2199"/>
      <c r="H1" s="2199"/>
      <c r="I1" s="2199"/>
    </row>
    <row r="2" spans="1:10" ht="19.5" customHeight="1" thickBot="1" x14ac:dyDescent="0.25">
      <c r="A2" s="1124"/>
      <c r="B2" s="1124"/>
      <c r="C2" s="1124"/>
      <c r="D2" s="1124"/>
      <c r="E2" s="1124"/>
      <c r="F2" s="1124"/>
      <c r="G2" s="1125"/>
      <c r="H2" s="1125"/>
      <c r="I2" s="1498"/>
    </row>
    <row r="3" spans="1:10" ht="13.8" thickBot="1" x14ac:dyDescent="0.25">
      <c r="A3" s="2217" t="s">
        <v>85</v>
      </c>
      <c r="B3" s="2218"/>
      <c r="C3" s="2210" t="s">
        <v>549</v>
      </c>
      <c r="D3" s="915"/>
      <c r="E3" s="915"/>
      <c r="F3" s="915"/>
      <c r="G3" s="2203" t="s">
        <v>40</v>
      </c>
      <c r="H3" s="2137"/>
      <c r="I3" s="2204"/>
    </row>
    <row r="4" spans="1:10" ht="60.6" thickBot="1" x14ac:dyDescent="0.25">
      <c r="A4" s="2219"/>
      <c r="B4" s="2152"/>
      <c r="C4" s="2211"/>
      <c r="D4" s="1126" t="s">
        <v>758</v>
      </c>
      <c r="E4" s="1126" t="s">
        <v>552</v>
      </c>
      <c r="F4" s="1127" t="s">
        <v>299</v>
      </c>
      <c r="G4" s="1128" t="s">
        <v>425</v>
      </c>
      <c r="H4" s="1128" t="s">
        <v>547</v>
      </c>
      <c r="I4" s="1129" t="s">
        <v>548</v>
      </c>
    </row>
    <row r="5" spans="1:10" ht="13.8" thickBot="1" x14ac:dyDescent="0.25">
      <c r="A5" s="2212" t="s">
        <v>344</v>
      </c>
      <c r="B5" s="2213"/>
      <c r="C5" s="1130">
        <f>SUM(C6:C8)</f>
        <v>261</v>
      </c>
      <c r="D5" s="1131">
        <f t="shared" ref="D5:I5" si="0">SUM(D6:D8)</f>
        <v>253</v>
      </c>
      <c r="E5" s="1131">
        <f t="shared" si="0"/>
        <v>131</v>
      </c>
      <c r="F5" s="1131">
        <f t="shared" si="0"/>
        <v>3</v>
      </c>
      <c r="G5" s="1130">
        <f t="shared" si="0"/>
        <v>138</v>
      </c>
      <c r="H5" s="1130">
        <f t="shared" si="0"/>
        <v>81</v>
      </c>
      <c r="I5" s="1505">
        <f t="shared" si="0"/>
        <v>32</v>
      </c>
    </row>
    <row r="6" spans="1:10" x14ac:dyDescent="0.2">
      <c r="A6" s="2214" t="s">
        <v>91</v>
      </c>
      <c r="B6" s="2137"/>
      <c r="C6" s="435">
        <f>SUM(C9:C11)</f>
        <v>92</v>
      </c>
      <c r="D6" s="434">
        <f t="shared" ref="D6:I6" si="1">SUM(D9:D11)</f>
        <v>90</v>
      </c>
      <c r="E6" s="434">
        <f>SUM(E9:E11)</f>
        <v>28</v>
      </c>
      <c r="F6" s="434">
        <f>SUM(F9:F11)</f>
        <v>2</v>
      </c>
      <c r="G6" s="435">
        <f t="shared" si="1"/>
        <v>37</v>
      </c>
      <c r="H6" s="435">
        <f t="shared" si="1"/>
        <v>34</v>
      </c>
      <c r="I6" s="1506">
        <f t="shared" si="1"/>
        <v>8</v>
      </c>
    </row>
    <row r="7" spans="1:10" x14ac:dyDescent="0.2">
      <c r="A7" s="2215" t="s">
        <v>345</v>
      </c>
      <c r="B7" s="2135"/>
      <c r="C7" s="1132">
        <f t="shared" ref="C7:I7" si="2">SUM(C12:C13)</f>
        <v>95</v>
      </c>
      <c r="D7" s="1133">
        <f t="shared" si="2"/>
        <v>93</v>
      </c>
      <c r="E7" s="1133">
        <f>SUM(E12:E13)</f>
        <v>42</v>
      </c>
      <c r="F7" s="1133">
        <f>SUM(F12:F13)</f>
        <v>1</v>
      </c>
      <c r="G7" s="1132">
        <f t="shared" si="2"/>
        <v>52</v>
      </c>
      <c r="H7" s="1132">
        <f t="shared" si="2"/>
        <v>28</v>
      </c>
      <c r="I7" s="1507">
        <f t="shared" si="2"/>
        <v>15</v>
      </c>
    </row>
    <row r="8" spans="1:10" ht="13.8" thickBot="1" x14ac:dyDescent="0.25">
      <c r="A8" s="2216" t="s">
        <v>94</v>
      </c>
      <c r="B8" s="2128"/>
      <c r="C8" s="1134">
        <f t="shared" ref="C8:I8" si="3">SUM(C14:C15)</f>
        <v>74</v>
      </c>
      <c r="D8" s="1135">
        <f t="shared" si="3"/>
        <v>70</v>
      </c>
      <c r="E8" s="1135">
        <f>SUM(E14:E15)</f>
        <v>61</v>
      </c>
      <c r="F8" s="1135">
        <f>SUM(F14:F15)</f>
        <v>0</v>
      </c>
      <c r="G8" s="1134">
        <f t="shared" si="3"/>
        <v>49</v>
      </c>
      <c r="H8" s="1134">
        <f t="shared" si="3"/>
        <v>19</v>
      </c>
      <c r="I8" s="1508">
        <f t="shared" si="3"/>
        <v>9</v>
      </c>
    </row>
    <row r="9" spans="1:10" x14ac:dyDescent="0.2">
      <c r="A9" s="2207" t="s">
        <v>101</v>
      </c>
      <c r="B9" s="432" t="s">
        <v>346</v>
      </c>
      <c r="C9" s="433">
        <f>SUM(C18,C22,C26)</f>
        <v>18</v>
      </c>
      <c r="D9" s="434">
        <f>SUM(D18,D22,D26)</f>
        <v>16</v>
      </c>
      <c r="E9" s="434">
        <f t="shared" ref="E9:I9" si="4">SUM(E18,E22,E26)</f>
        <v>8</v>
      </c>
      <c r="F9" s="434">
        <f t="shared" si="4"/>
        <v>2</v>
      </c>
      <c r="G9" s="435">
        <f t="shared" si="4"/>
        <v>6</v>
      </c>
      <c r="H9" s="435">
        <f t="shared" si="4"/>
        <v>11</v>
      </c>
      <c r="I9" s="1506">
        <f t="shared" si="4"/>
        <v>0</v>
      </c>
    </row>
    <row r="10" spans="1:10" x14ac:dyDescent="0.2">
      <c r="A10" s="2208"/>
      <c r="B10" s="561" t="s">
        <v>347</v>
      </c>
      <c r="C10" s="1136">
        <f t="shared" ref="C10:I10" si="5">SUM(C28,C32,C41)</f>
        <v>40</v>
      </c>
      <c r="D10" s="1133">
        <f>SUM(D28,D32,D41)</f>
        <v>40</v>
      </c>
      <c r="E10" s="1133">
        <f>SUM(E28,E32,E41)</f>
        <v>7</v>
      </c>
      <c r="F10" s="1133">
        <f>SUM(F28,F32,F41)</f>
        <v>0</v>
      </c>
      <c r="G10" s="1132">
        <f>SUM(G28,G32,G41)</f>
        <v>9</v>
      </c>
      <c r="H10" s="1132">
        <f t="shared" si="5"/>
        <v>14</v>
      </c>
      <c r="I10" s="1507">
        <f t="shared" si="5"/>
        <v>5</v>
      </c>
    </row>
    <row r="11" spans="1:10" x14ac:dyDescent="0.2">
      <c r="A11" s="2208"/>
      <c r="B11" s="561" t="s">
        <v>348</v>
      </c>
      <c r="C11" s="562">
        <f t="shared" ref="C11:I11" si="6">SUM(C51)</f>
        <v>34</v>
      </c>
      <c r="D11" s="563">
        <f t="shared" si="6"/>
        <v>34</v>
      </c>
      <c r="E11" s="563">
        <f>SUM(E51)</f>
        <v>13</v>
      </c>
      <c r="F11" s="563">
        <f>SUM(F51)</f>
        <v>0</v>
      </c>
      <c r="G11" s="564">
        <f t="shared" si="6"/>
        <v>22</v>
      </c>
      <c r="H11" s="564">
        <f t="shared" si="6"/>
        <v>9</v>
      </c>
      <c r="I11" s="1509">
        <f t="shared" si="6"/>
        <v>3</v>
      </c>
    </row>
    <row r="12" spans="1:10" x14ac:dyDescent="0.2">
      <c r="A12" s="2208"/>
      <c r="B12" s="561" t="s">
        <v>345</v>
      </c>
      <c r="C12" s="562">
        <f t="shared" ref="C12:I12" si="7">SUM(C55,C59,C67)</f>
        <v>84</v>
      </c>
      <c r="D12" s="563">
        <f t="shared" si="7"/>
        <v>82</v>
      </c>
      <c r="E12" s="563">
        <f t="shared" si="7"/>
        <v>36</v>
      </c>
      <c r="F12" s="563">
        <f t="shared" si="7"/>
        <v>1</v>
      </c>
      <c r="G12" s="564">
        <f t="shared" si="7"/>
        <v>43</v>
      </c>
      <c r="H12" s="564">
        <f t="shared" si="7"/>
        <v>28</v>
      </c>
      <c r="I12" s="1509">
        <f t="shared" si="7"/>
        <v>13</v>
      </c>
    </row>
    <row r="13" spans="1:10" x14ac:dyDescent="0.2">
      <c r="A13" s="2208"/>
      <c r="B13" s="561" t="s">
        <v>99</v>
      </c>
      <c r="C13" s="562">
        <f t="shared" ref="C13:I13" si="8">SUM(C71)</f>
        <v>11</v>
      </c>
      <c r="D13" s="563">
        <f t="shared" si="8"/>
        <v>11</v>
      </c>
      <c r="E13" s="563">
        <f>SUM(E71)</f>
        <v>6</v>
      </c>
      <c r="F13" s="563">
        <f>SUM(F71)</f>
        <v>0</v>
      </c>
      <c r="G13" s="564">
        <f t="shared" si="8"/>
        <v>9</v>
      </c>
      <c r="H13" s="564">
        <f t="shared" si="8"/>
        <v>0</v>
      </c>
      <c r="I13" s="1509">
        <f t="shared" si="8"/>
        <v>2</v>
      </c>
    </row>
    <row r="14" spans="1:10" x14ac:dyDescent="0.2">
      <c r="A14" s="2208"/>
      <c r="B14" s="561" t="s">
        <v>349</v>
      </c>
      <c r="C14" s="562">
        <f t="shared" ref="C14:I14" si="9">SUM(C76,C85)</f>
        <v>59</v>
      </c>
      <c r="D14" s="563">
        <f t="shared" si="9"/>
        <v>58</v>
      </c>
      <c r="E14" s="563">
        <f>SUM(E76,E85)</f>
        <v>58</v>
      </c>
      <c r="F14" s="563">
        <f>SUM(F76,F85)</f>
        <v>0</v>
      </c>
      <c r="G14" s="564">
        <f t="shared" si="9"/>
        <v>39</v>
      </c>
      <c r="H14" s="564">
        <f t="shared" si="9"/>
        <v>14</v>
      </c>
      <c r="I14" s="1509">
        <f t="shared" si="9"/>
        <v>9</v>
      </c>
    </row>
    <row r="15" spans="1:10" ht="13.8" thickBot="1" x14ac:dyDescent="0.25">
      <c r="A15" s="2209"/>
      <c r="B15" s="1137" t="s">
        <v>103</v>
      </c>
      <c r="C15" s="1138">
        <f t="shared" ref="C15:I15" si="10">SUM(C86)</f>
        <v>15</v>
      </c>
      <c r="D15" s="1139">
        <f t="shared" si="10"/>
        <v>12</v>
      </c>
      <c r="E15" s="1139">
        <f>SUM(E86)</f>
        <v>3</v>
      </c>
      <c r="F15" s="1139">
        <f>SUM(F86)</f>
        <v>0</v>
      </c>
      <c r="G15" s="1140">
        <f t="shared" si="10"/>
        <v>10</v>
      </c>
      <c r="H15" s="1140">
        <f t="shared" si="10"/>
        <v>5</v>
      </c>
      <c r="I15" s="1141">
        <f t="shared" si="10"/>
        <v>0</v>
      </c>
    </row>
    <row r="16" spans="1:10" x14ac:dyDescent="0.2">
      <c r="A16" s="2205" t="s">
        <v>312</v>
      </c>
      <c r="B16" s="1142" t="s">
        <v>477</v>
      </c>
      <c r="C16" s="1256">
        <v>4</v>
      </c>
      <c r="D16" s="1257">
        <v>3</v>
      </c>
      <c r="E16" s="1257"/>
      <c r="F16" s="1257"/>
      <c r="G16" s="1257">
        <v>1</v>
      </c>
      <c r="H16" s="1257">
        <v>3</v>
      </c>
      <c r="I16" s="1258"/>
      <c r="J16" s="1271"/>
    </row>
    <row r="17" spans="1:10" ht="13.8" thickBot="1" x14ac:dyDescent="0.25">
      <c r="A17" s="2220"/>
      <c r="B17" s="1144" t="s">
        <v>559</v>
      </c>
      <c r="C17" s="1259"/>
      <c r="D17" s="1260"/>
      <c r="E17" s="1260"/>
      <c r="F17" s="1260"/>
      <c r="G17" s="1260"/>
      <c r="H17" s="1260"/>
      <c r="I17" s="1261"/>
      <c r="J17" s="1271"/>
    </row>
    <row r="18" spans="1:10" ht="14.4" thickTop="1" thickBot="1" x14ac:dyDescent="0.25">
      <c r="A18" s="2206"/>
      <c r="B18" s="1148" t="s">
        <v>560</v>
      </c>
      <c r="C18" s="1149">
        <f>SUM(C16:C17)</f>
        <v>4</v>
      </c>
      <c r="D18" s="1150">
        <f t="shared" ref="D18:I18" si="11">SUM(D16:D17)</f>
        <v>3</v>
      </c>
      <c r="E18" s="1150">
        <f t="shared" si="11"/>
        <v>0</v>
      </c>
      <c r="F18" s="1150">
        <f t="shared" si="11"/>
        <v>0</v>
      </c>
      <c r="G18" s="1150">
        <f t="shared" si="11"/>
        <v>1</v>
      </c>
      <c r="H18" s="1150">
        <f t="shared" si="11"/>
        <v>3</v>
      </c>
      <c r="I18" s="1151">
        <f t="shared" si="11"/>
        <v>0</v>
      </c>
      <c r="J18" s="1271"/>
    </row>
    <row r="19" spans="1:10" ht="13.5" customHeight="1" x14ac:dyDescent="0.2">
      <c r="A19" s="2205" t="s">
        <v>313</v>
      </c>
      <c r="B19" s="1144" t="s">
        <v>267</v>
      </c>
      <c r="C19" s="1143">
        <v>1</v>
      </c>
      <c r="D19" s="1152">
        <v>1</v>
      </c>
      <c r="E19" s="1152">
        <v>1</v>
      </c>
      <c r="F19" s="1152">
        <v>0</v>
      </c>
      <c r="G19" s="1152">
        <v>0</v>
      </c>
      <c r="H19" s="1152">
        <v>1</v>
      </c>
      <c r="I19" s="1153">
        <v>0</v>
      </c>
      <c r="J19" s="1271"/>
    </row>
    <row r="20" spans="1:10" x14ac:dyDescent="0.2">
      <c r="A20" s="2220"/>
      <c r="B20" s="1144" t="s">
        <v>571</v>
      </c>
      <c r="C20" s="1145">
        <v>1</v>
      </c>
      <c r="D20" s="1146">
        <v>1</v>
      </c>
      <c r="E20" s="1146">
        <v>1</v>
      </c>
      <c r="F20" s="1146">
        <v>0</v>
      </c>
      <c r="G20" s="1146">
        <v>0</v>
      </c>
      <c r="H20" s="1146">
        <v>1</v>
      </c>
      <c r="I20" s="1147">
        <v>0</v>
      </c>
      <c r="J20" s="1271"/>
    </row>
    <row r="21" spans="1:10" ht="13.8" thickBot="1" x14ac:dyDescent="0.25">
      <c r="A21" s="2220"/>
      <c r="B21" s="1144" t="s">
        <v>326</v>
      </c>
      <c r="C21" s="1145">
        <v>1</v>
      </c>
      <c r="D21" s="1146">
        <v>1</v>
      </c>
      <c r="E21" s="1146">
        <v>1</v>
      </c>
      <c r="F21" s="1146">
        <v>0</v>
      </c>
      <c r="G21" s="1146">
        <v>0</v>
      </c>
      <c r="H21" s="1146">
        <v>1</v>
      </c>
      <c r="I21" s="1147">
        <v>0</v>
      </c>
      <c r="J21" s="1271"/>
    </row>
    <row r="22" spans="1:10" ht="14.4" thickTop="1" thickBot="1" x14ac:dyDescent="0.25">
      <c r="A22" s="2206"/>
      <c r="B22" s="935" t="s">
        <v>560</v>
      </c>
      <c r="C22" s="1623">
        <f t="shared" ref="C22:I22" si="12">SUM(C19:C21)</f>
        <v>3</v>
      </c>
      <c r="D22" s="1624">
        <f t="shared" si="12"/>
        <v>3</v>
      </c>
      <c r="E22" s="1625">
        <f t="shared" si="12"/>
        <v>3</v>
      </c>
      <c r="F22" s="1149">
        <f t="shared" si="12"/>
        <v>0</v>
      </c>
      <c r="G22" s="1626">
        <f t="shared" si="12"/>
        <v>0</v>
      </c>
      <c r="H22" s="1626">
        <f t="shared" si="12"/>
        <v>3</v>
      </c>
      <c r="I22" s="1627">
        <f t="shared" si="12"/>
        <v>0</v>
      </c>
      <c r="J22" s="1271"/>
    </row>
    <row r="23" spans="1:10" ht="13.2" customHeight="1" x14ac:dyDescent="0.2">
      <c r="A23" s="2205" t="s">
        <v>314</v>
      </c>
      <c r="B23" s="1142" t="s">
        <v>577</v>
      </c>
      <c r="C23" s="1154">
        <v>6</v>
      </c>
      <c r="D23" s="1155">
        <v>5</v>
      </c>
      <c r="E23" s="1156">
        <v>1</v>
      </c>
      <c r="F23" s="1157">
        <v>2</v>
      </c>
      <c r="G23" s="1157">
        <v>4</v>
      </c>
      <c r="H23" s="1157">
        <v>2</v>
      </c>
      <c r="I23" s="1158"/>
      <c r="J23" s="1271"/>
    </row>
    <row r="24" spans="1:10" x14ac:dyDescent="0.2">
      <c r="A24" s="2220"/>
      <c r="B24" s="1159" t="s">
        <v>280</v>
      </c>
      <c r="C24" s="1145">
        <v>2</v>
      </c>
      <c r="D24" s="1146">
        <v>2</v>
      </c>
      <c r="E24" s="1146">
        <v>2</v>
      </c>
      <c r="F24" s="1146"/>
      <c r="G24" s="1146">
        <v>1</v>
      </c>
      <c r="H24" s="1160">
        <v>1</v>
      </c>
      <c r="I24" s="1147"/>
      <c r="J24" s="1271"/>
    </row>
    <row r="25" spans="1:10" ht="13.8" thickBot="1" x14ac:dyDescent="0.25">
      <c r="A25" s="2220"/>
      <c r="B25" s="1144" t="s">
        <v>281</v>
      </c>
      <c r="C25" s="1145">
        <v>3</v>
      </c>
      <c r="D25" s="1146">
        <v>3</v>
      </c>
      <c r="E25" s="1146">
        <v>2</v>
      </c>
      <c r="F25" s="1146"/>
      <c r="G25" s="1146">
        <v>1</v>
      </c>
      <c r="H25" s="1146">
        <v>2</v>
      </c>
      <c r="I25" s="1147"/>
      <c r="J25" s="1271"/>
    </row>
    <row r="26" spans="1:10" ht="14.4" thickTop="1" thickBot="1" x14ac:dyDescent="0.25">
      <c r="A26" s="2206"/>
      <c r="B26" s="935" t="s">
        <v>5</v>
      </c>
      <c r="C26" s="1149">
        <f>SUM(C23:C25)</f>
        <v>11</v>
      </c>
      <c r="D26" s="1150">
        <f>SUM(D23:D25)</f>
        <v>10</v>
      </c>
      <c r="E26" s="1150">
        <f t="shared" ref="E26:I26" si="13">SUM(E23:E25)</f>
        <v>5</v>
      </c>
      <c r="F26" s="1150">
        <f t="shared" si="13"/>
        <v>2</v>
      </c>
      <c r="G26" s="1150">
        <v>5</v>
      </c>
      <c r="H26" s="1150">
        <f t="shared" si="13"/>
        <v>5</v>
      </c>
      <c r="I26" s="1151">
        <f t="shared" si="13"/>
        <v>0</v>
      </c>
      <c r="J26" s="1271"/>
    </row>
    <row r="27" spans="1:10" ht="13.8" customHeight="1" thickBot="1" x14ac:dyDescent="0.25">
      <c r="A27" s="2205" t="s">
        <v>416</v>
      </c>
      <c r="B27" s="936" t="s">
        <v>254</v>
      </c>
      <c r="C27" s="1161">
        <v>25</v>
      </c>
      <c r="D27" s="1152">
        <v>25</v>
      </c>
      <c r="E27" s="1152"/>
      <c r="F27" s="1152"/>
      <c r="G27" s="1152">
        <v>4</v>
      </c>
      <c r="H27" s="1152">
        <v>4</v>
      </c>
      <c r="I27" s="1153">
        <v>4</v>
      </c>
      <c r="J27" s="1271"/>
    </row>
    <row r="28" spans="1:10" ht="14.4" thickTop="1" thickBot="1" x14ac:dyDescent="0.25">
      <c r="A28" s="2206"/>
      <c r="B28" s="1011" t="s">
        <v>579</v>
      </c>
      <c r="C28" s="1149">
        <f t="shared" ref="C28:I28" si="14">SUM(C27:C27)</f>
        <v>25</v>
      </c>
      <c r="D28" s="1150">
        <f t="shared" si="14"/>
        <v>25</v>
      </c>
      <c r="E28" s="1150">
        <f t="shared" si="14"/>
        <v>0</v>
      </c>
      <c r="F28" s="1150">
        <f t="shared" si="14"/>
        <v>0</v>
      </c>
      <c r="G28" s="1150">
        <v>5</v>
      </c>
      <c r="H28" s="1150">
        <f t="shared" si="14"/>
        <v>4</v>
      </c>
      <c r="I28" s="1151">
        <f t="shared" si="14"/>
        <v>4</v>
      </c>
      <c r="J28" s="1271"/>
    </row>
    <row r="29" spans="1:10" ht="13.5" customHeight="1" x14ac:dyDescent="0.2">
      <c r="A29" s="2200" t="s">
        <v>406</v>
      </c>
      <c r="B29" s="1165" t="s">
        <v>241</v>
      </c>
      <c r="C29" s="1166">
        <v>2</v>
      </c>
      <c r="D29" s="1167">
        <v>2</v>
      </c>
      <c r="E29" s="1167">
        <v>0</v>
      </c>
      <c r="F29" s="1167">
        <v>0</v>
      </c>
      <c r="G29" s="1167">
        <v>1</v>
      </c>
      <c r="H29" s="1167">
        <v>1</v>
      </c>
      <c r="I29" s="1168">
        <v>0</v>
      </c>
      <c r="J29" s="1271"/>
    </row>
    <row r="30" spans="1:10" x14ac:dyDescent="0.2">
      <c r="A30" s="2201"/>
      <c r="B30" s="1165" t="s">
        <v>242</v>
      </c>
      <c r="C30" s="1169">
        <v>0</v>
      </c>
      <c r="D30" s="1170">
        <v>0</v>
      </c>
      <c r="E30" s="1170">
        <v>0</v>
      </c>
      <c r="F30" s="1170">
        <v>0</v>
      </c>
      <c r="G30" s="1170">
        <v>0</v>
      </c>
      <c r="H30" s="1170">
        <v>0</v>
      </c>
      <c r="I30" s="1171">
        <v>0</v>
      </c>
      <c r="J30" s="1271"/>
    </row>
    <row r="31" spans="1:10" ht="13.8" thickBot="1" x14ac:dyDescent="0.25">
      <c r="A31" s="2201"/>
      <c r="B31" s="1165" t="s">
        <v>243</v>
      </c>
      <c r="C31" s="1169">
        <v>0</v>
      </c>
      <c r="D31" s="1170">
        <v>0</v>
      </c>
      <c r="E31" s="1170">
        <v>0</v>
      </c>
      <c r="F31" s="1170">
        <v>0</v>
      </c>
      <c r="G31" s="1170">
        <v>0</v>
      </c>
      <c r="H31" s="1170">
        <v>0</v>
      </c>
      <c r="I31" s="1171">
        <v>0</v>
      </c>
      <c r="J31" s="1271"/>
    </row>
    <row r="32" spans="1:10" ht="14.4" thickTop="1" thickBot="1" x14ac:dyDescent="0.25">
      <c r="A32" s="2202"/>
      <c r="B32" s="1011" t="s">
        <v>507</v>
      </c>
      <c r="C32" s="1172">
        <f t="shared" ref="C32:I32" si="15">SUM(C29:C31)</f>
        <v>2</v>
      </c>
      <c r="D32" s="1173">
        <f t="shared" si="15"/>
        <v>2</v>
      </c>
      <c r="E32" s="1174">
        <f t="shared" si="15"/>
        <v>0</v>
      </c>
      <c r="F32" s="1174">
        <f t="shared" si="15"/>
        <v>0</v>
      </c>
      <c r="G32" s="1175">
        <f t="shared" si="15"/>
        <v>1</v>
      </c>
      <c r="H32" s="1173">
        <v>1</v>
      </c>
      <c r="I32" s="1176">
        <f t="shared" si="15"/>
        <v>0</v>
      </c>
      <c r="J32" s="1271"/>
    </row>
    <row r="33" spans="1:10" ht="13.2" customHeight="1" x14ac:dyDescent="0.2">
      <c r="A33" s="2221" t="s">
        <v>407</v>
      </c>
      <c r="B33" s="1144" t="s">
        <v>329</v>
      </c>
      <c r="C33" s="1256">
        <v>8</v>
      </c>
      <c r="D33" s="1319">
        <v>8</v>
      </c>
      <c r="E33" s="1319">
        <v>5</v>
      </c>
      <c r="F33" s="1319"/>
      <c r="G33" s="1319"/>
      <c r="H33" s="1319">
        <v>7</v>
      </c>
      <c r="I33" s="1320">
        <v>1</v>
      </c>
      <c r="J33" s="1271"/>
    </row>
    <row r="34" spans="1:10" x14ac:dyDescent="0.2">
      <c r="A34" s="2222"/>
      <c r="B34" s="1144" t="s">
        <v>244</v>
      </c>
      <c r="C34" s="1259">
        <v>2</v>
      </c>
      <c r="D34" s="1260">
        <v>2</v>
      </c>
      <c r="E34" s="1260"/>
      <c r="F34" s="1260"/>
      <c r="G34" s="1260">
        <v>1</v>
      </c>
      <c r="H34" s="1260">
        <v>1</v>
      </c>
      <c r="I34" s="1261"/>
      <c r="J34" s="1271"/>
    </row>
    <row r="35" spans="1:10" x14ac:dyDescent="0.2">
      <c r="A35" s="2222"/>
      <c r="B35" s="1144" t="s">
        <v>245</v>
      </c>
      <c r="C35" s="1259"/>
      <c r="D35" s="1260"/>
      <c r="E35" s="1260"/>
      <c r="F35" s="1260"/>
      <c r="G35" s="1260"/>
      <c r="H35" s="1260"/>
      <c r="I35" s="1261"/>
      <c r="J35" s="1271"/>
    </row>
    <row r="36" spans="1:10" x14ac:dyDescent="0.2">
      <c r="A36" s="2222"/>
      <c r="B36" s="1144" t="s">
        <v>246</v>
      </c>
      <c r="C36" s="1259">
        <v>2</v>
      </c>
      <c r="D36" s="1260">
        <v>2</v>
      </c>
      <c r="E36" s="1260">
        <v>1</v>
      </c>
      <c r="F36" s="1260"/>
      <c r="G36" s="1260">
        <v>2</v>
      </c>
      <c r="H36" s="1260"/>
      <c r="I36" s="1261"/>
      <c r="J36" s="1271"/>
    </row>
    <row r="37" spans="1:10" x14ac:dyDescent="0.2">
      <c r="A37" s="2222"/>
      <c r="B37" s="1144" t="s">
        <v>247</v>
      </c>
      <c r="C37" s="1259"/>
      <c r="D37" s="1260"/>
      <c r="E37" s="1260"/>
      <c r="F37" s="1260"/>
      <c r="G37" s="1260"/>
      <c r="H37" s="1260"/>
      <c r="I37" s="1261"/>
      <c r="J37" s="1271"/>
    </row>
    <row r="38" spans="1:10" x14ac:dyDescent="0.2">
      <c r="A38" s="2222"/>
      <c r="B38" s="1144" t="s">
        <v>248</v>
      </c>
      <c r="C38" s="1259"/>
      <c r="D38" s="1260"/>
      <c r="E38" s="1260"/>
      <c r="F38" s="1260"/>
      <c r="G38" s="1260"/>
      <c r="H38" s="1260"/>
      <c r="I38" s="1261"/>
      <c r="J38" s="1271"/>
    </row>
    <row r="39" spans="1:10" x14ac:dyDescent="0.2">
      <c r="A39" s="2222"/>
      <c r="B39" s="1144" t="s">
        <v>249</v>
      </c>
      <c r="C39" s="1259"/>
      <c r="D39" s="1260"/>
      <c r="E39" s="1260"/>
      <c r="F39" s="1260"/>
      <c r="G39" s="1260"/>
      <c r="H39" s="1260"/>
      <c r="I39" s="1261"/>
      <c r="J39" s="1271"/>
    </row>
    <row r="40" spans="1:10" ht="13.8" thickBot="1" x14ac:dyDescent="0.25">
      <c r="A40" s="2222"/>
      <c r="B40" s="1144" t="s">
        <v>250</v>
      </c>
      <c r="C40" s="1259">
        <v>1</v>
      </c>
      <c r="D40" s="1260">
        <v>1</v>
      </c>
      <c r="E40" s="1260">
        <v>1</v>
      </c>
      <c r="F40" s="1260"/>
      <c r="G40" s="1260"/>
      <c r="H40" s="1260">
        <v>1</v>
      </c>
      <c r="I40" s="1261"/>
      <c r="J40" s="1271"/>
    </row>
    <row r="41" spans="1:10" ht="14.4" thickTop="1" thickBot="1" x14ac:dyDescent="0.25">
      <c r="A41" s="2223"/>
      <c r="B41" s="1011" t="s">
        <v>586</v>
      </c>
      <c r="C41" s="1321">
        <f t="shared" ref="C41:I41" si="16">SUM(C33:C40)</f>
        <v>13</v>
      </c>
      <c r="D41" s="1322">
        <f t="shared" si="16"/>
        <v>13</v>
      </c>
      <c r="E41" s="1322">
        <f>SUM(E33:E40)</f>
        <v>7</v>
      </c>
      <c r="F41" s="1322">
        <f>SUM(F33:F40)</f>
        <v>0</v>
      </c>
      <c r="G41" s="1322">
        <f t="shared" si="16"/>
        <v>3</v>
      </c>
      <c r="H41" s="1322">
        <f t="shared" si="16"/>
        <v>9</v>
      </c>
      <c r="I41" s="1323">
        <f t="shared" si="16"/>
        <v>1</v>
      </c>
      <c r="J41" s="1271"/>
    </row>
    <row r="42" spans="1:10" ht="13.2" customHeight="1" x14ac:dyDescent="0.2">
      <c r="A42" s="2205" t="s">
        <v>315</v>
      </c>
      <c r="B42" s="936" t="s">
        <v>330</v>
      </c>
      <c r="C42" s="1161">
        <v>11</v>
      </c>
      <c r="D42" s="1152">
        <v>11</v>
      </c>
      <c r="E42" s="1152">
        <v>6</v>
      </c>
      <c r="F42" s="1152"/>
      <c r="G42" s="1152">
        <v>7</v>
      </c>
      <c r="H42" s="1152">
        <v>3</v>
      </c>
      <c r="I42" s="1153">
        <v>1</v>
      </c>
      <c r="J42" s="1271"/>
    </row>
    <row r="43" spans="1:10" x14ac:dyDescent="0.2">
      <c r="A43" s="2220"/>
      <c r="B43" s="1177" t="s">
        <v>599</v>
      </c>
      <c r="C43" s="1145">
        <v>5</v>
      </c>
      <c r="D43" s="1146">
        <v>5</v>
      </c>
      <c r="E43" s="1146">
        <v>3</v>
      </c>
      <c r="F43" s="1146"/>
      <c r="G43" s="1146">
        <v>1</v>
      </c>
      <c r="H43" s="1146">
        <v>2</v>
      </c>
      <c r="I43" s="1147">
        <v>2</v>
      </c>
      <c r="J43" s="1271"/>
    </row>
    <row r="44" spans="1:10" x14ac:dyDescent="0.2">
      <c r="A44" s="2220"/>
      <c r="B44" s="1144" t="s">
        <v>268</v>
      </c>
      <c r="C44" s="1145">
        <v>4</v>
      </c>
      <c r="D44" s="1146">
        <v>4</v>
      </c>
      <c r="E44" s="1146">
        <v>1</v>
      </c>
      <c r="F44" s="1146"/>
      <c r="G44" s="1146">
        <v>3</v>
      </c>
      <c r="H44" s="1146">
        <v>1</v>
      </c>
      <c r="I44" s="1147"/>
      <c r="J44" s="1271"/>
    </row>
    <row r="45" spans="1:10" x14ac:dyDescent="0.2">
      <c r="A45" s="2220"/>
      <c r="B45" s="1144" t="s">
        <v>269</v>
      </c>
      <c r="C45" s="1145">
        <v>1</v>
      </c>
      <c r="D45" s="1146">
        <v>1</v>
      </c>
      <c r="E45" s="1146"/>
      <c r="F45" s="1146"/>
      <c r="G45" s="1146">
        <v>1</v>
      </c>
      <c r="H45" s="1146"/>
      <c r="I45" s="1147"/>
      <c r="J45" s="1271"/>
    </row>
    <row r="46" spans="1:10" x14ac:dyDescent="0.2">
      <c r="A46" s="2220"/>
      <c r="B46" s="1144" t="s">
        <v>600</v>
      </c>
      <c r="C46" s="1145">
        <v>2</v>
      </c>
      <c r="D46" s="1146">
        <v>2</v>
      </c>
      <c r="E46" s="1146"/>
      <c r="F46" s="1146"/>
      <c r="G46" s="1146">
        <v>2</v>
      </c>
      <c r="H46" s="1146"/>
      <c r="I46" s="1147"/>
      <c r="J46" s="1271"/>
    </row>
    <row r="47" spans="1:10" x14ac:dyDescent="0.2">
      <c r="A47" s="2220"/>
      <c r="B47" s="1144" t="s">
        <v>601</v>
      </c>
      <c r="C47" s="1145">
        <v>2</v>
      </c>
      <c r="D47" s="1146">
        <v>2</v>
      </c>
      <c r="E47" s="1146"/>
      <c r="F47" s="1146"/>
      <c r="G47" s="1146">
        <v>2</v>
      </c>
      <c r="H47" s="1146"/>
      <c r="I47" s="1147"/>
      <c r="J47" s="1271"/>
    </row>
    <row r="48" spans="1:10" x14ac:dyDescent="0.2">
      <c r="A48" s="2220"/>
      <c r="B48" s="1144" t="s">
        <v>602</v>
      </c>
      <c r="C48" s="1145">
        <v>4</v>
      </c>
      <c r="D48" s="1146">
        <v>4</v>
      </c>
      <c r="E48" s="1146">
        <v>1</v>
      </c>
      <c r="F48" s="1146"/>
      <c r="G48" s="1146">
        <v>3</v>
      </c>
      <c r="H48" s="1146">
        <v>1</v>
      </c>
      <c r="I48" s="1147"/>
      <c r="J48" s="1271"/>
    </row>
    <row r="49" spans="1:10" x14ac:dyDescent="0.2">
      <c r="A49" s="2220"/>
      <c r="B49" s="1144" t="s">
        <v>333</v>
      </c>
      <c r="C49" s="1145">
        <v>3</v>
      </c>
      <c r="D49" s="1146">
        <v>3</v>
      </c>
      <c r="E49" s="1146">
        <v>1</v>
      </c>
      <c r="F49" s="1146"/>
      <c r="G49" s="1146">
        <v>1</v>
      </c>
      <c r="H49" s="1146">
        <v>2</v>
      </c>
      <c r="I49" s="1147"/>
      <c r="J49" s="1271"/>
    </row>
    <row r="50" spans="1:10" ht="13.8" thickBot="1" x14ac:dyDescent="0.25">
      <c r="A50" s="2220"/>
      <c r="B50" s="1144" t="s">
        <v>334</v>
      </c>
      <c r="C50" s="1162">
        <v>2</v>
      </c>
      <c r="D50" s="1163">
        <v>2</v>
      </c>
      <c r="E50" s="1163">
        <v>1</v>
      </c>
      <c r="F50" s="1163"/>
      <c r="G50" s="1163">
        <v>2</v>
      </c>
      <c r="H50" s="1163"/>
      <c r="I50" s="1164"/>
      <c r="J50" s="1271"/>
    </row>
    <row r="51" spans="1:10" ht="14.4" thickTop="1" thickBot="1" x14ac:dyDescent="0.25">
      <c r="A51" s="2206"/>
      <c r="B51" s="1011" t="s">
        <v>573</v>
      </c>
      <c r="C51" s="1149">
        <f t="shared" ref="C51:I51" si="17">SUM(C42,C43:C50)</f>
        <v>34</v>
      </c>
      <c r="D51" s="1150">
        <f t="shared" si="17"/>
        <v>34</v>
      </c>
      <c r="E51" s="1150">
        <f>SUM(E42,E43:E50)</f>
        <v>13</v>
      </c>
      <c r="F51" s="1150">
        <f>SUM(F42,F43:F50)</f>
        <v>0</v>
      </c>
      <c r="G51" s="1150">
        <f t="shared" si="17"/>
        <v>22</v>
      </c>
      <c r="H51" s="1150">
        <f t="shared" si="17"/>
        <v>9</v>
      </c>
      <c r="I51" s="1151">
        <f t="shared" si="17"/>
        <v>3</v>
      </c>
      <c r="J51" s="1271"/>
    </row>
    <row r="52" spans="1:10" ht="13.2" customHeight="1" x14ac:dyDescent="0.2">
      <c r="A52" s="2205" t="s">
        <v>393</v>
      </c>
      <c r="B52" s="936" t="s">
        <v>335</v>
      </c>
      <c r="C52" s="1161">
        <v>24</v>
      </c>
      <c r="D52" s="1152">
        <v>24</v>
      </c>
      <c r="E52" s="1152">
        <v>12</v>
      </c>
      <c r="F52" s="1152"/>
      <c r="G52" s="1152">
        <v>11</v>
      </c>
      <c r="H52" s="1152">
        <v>8</v>
      </c>
      <c r="I52" s="1153">
        <v>5</v>
      </c>
      <c r="J52" s="1271"/>
    </row>
    <row r="53" spans="1:10" x14ac:dyDescent="0.2">
      <c r="A53" s="2220"/>
      <c r="B53" s="1144" t="s">
        <v>608</v>
      </c>
      <c r="C53" s="1145">
        <v>1</v>
      </c>
      <c r="D53" s="1146">
        <v>1</v>
      </c>
      <c r="E53" s="1146">
        <v>1</v>
      </c>
      <c r="F53" s="1146"/>
      <c r="G53" s="1146">
        <v>1</v>
      </c>
      <c r="H53" s="1146"/>
      <c r="I53" s="1147"/>
      <c r="J53" s="1271"/>
    </row>
    <row r="54" spans="1:10" ht="13.8" thickBot="1" x14ac:dyDescent="0.25">
      <c r="A54" s="2220"/>
      <c r="B54" s="1144" t="s">
        <v>609</v>
      </c>
      <c r="C54" s="1145">
        <v>17</v>
      </c>
      <c r="D54" s="1146">
        <v>15</v>
      </c>
      <c r="E54" s="1146">
        <v>4</v>
      </c>
      <c r="F54" s="1146"/>
      <c r="G54" s="1146">
        <v>15</v>
      </c>
      <c r="H54" s="1146">
        <v>2</v>
      </c>
      <c r="I54" s="1147"/>
      <c r="J54" s="1271"/>
    </row>
    <row r="55" spans="1:10" ht="14.4" thickTop="1" thickBot="1" x14ac:dyDescent="0.25">
      <c r="A55" s="2206"/>
      <c r="B55" s="1011" t="s">
        <v>507</v>
      </c>
      <c r="C55" s="1149">
        <f>SUM(C52:C54)</f>
        <v>42</v>
      </c>
      <c r="D55" s="1150">
        <f t="shared" ref="D55:I55" si="18">SUM(D52:D54)</f>
        <v>40</v>
      </c>
      <c r="E55" s="1150">
        <f>SUM(E52:E54)</f>
        <v>17</v>
      </c>
      <c r="F55" s="1150">
        <f>SUM(F52:F54)</f>
        <v>0</v>
      </c>
      <c r="G55" s="1150">
        <f t="shared" si="18"/>
        <v>27</v>
      </c>
      <c r="H55" s="1150">
        <f t="shared" si="18"/>
        <v>10</v>
      </c>
      <c r="I55" s="1151">
        <f t="shared" si="18"/>
        <v>5</v>
      </c>
      <c r="J55" s="1271"/>
    </row>
    <row r="56" spans="1:10" ht="13.2" customHeight="1" x14ac:dyDescent="0.2">
      <c r="A56" s="2226" t="s">
        <v>316</v>
      </c>
      <c r="B56" s="1144" t="s">
        <v>612</v>
      </c>
      <c r="C56" s="1143">
        <v>10</v>
      </c>
      <c r="D56" s="1152">
        <v>10</v>
      </c>
      <c r="E56" s="1152">
        <v>6</v>
      </c>
      <c r="F56" s="1152"/>
      <c r="G56" s="1152">
        <v>4</v>
      </c>
      <c r="H56" s="1152">
        <v>5</v>
      </c>
      <c r="I56" s="1153">
        <v>1</v>
      </c>
      <c r="J56" s="1271"/>
    </row>
    <row r="57" spans="1:10" x14ac:dyDescent="0.2">
      <c r="A57" s="2227"/>
      <c r="B57" s="1177" t="s">
        <v>336</v>
      </c>
      <c r="C57" s="1169">
        <v>1</v>
      </c>
      <c r="D57" s="1170">
        <v>1</v>
      </c>
      <c r="E57" s="1170"/>
      <c r="F57" s="1170"/>
      <c r="G57" s="1170">
        <v>1</v>
      </c>
      <c r="H57" s="1170"/>
      <c r="I57" s="1178"/>
      <c r="J57" s="1271"/>
    </row>
    <row r="58" spans="1:10" ht="13.8" thickBot="1" x14ac:dyDescent="0.25">
      <c r="A58" s="2227"/>
      <c r="B58" s="1144" t="s">
        <v>337</v>
      </c>
      <c r="C58" s="1169"/>
      <c r="D58" s="1170"/>
      <c r="E58" s="1170"/>
      <c r="F58" s="1170"/>
      <c r="G58" s="1170"/>
      <c r="H58" s="1170"/>
      <c r="I58" s="1178"/>
      <c r="J58" s="1271"/>
    </row>
    <row r="59" spans="1:10" ht="14.4" thickTop="1" thickBot="1" x14ac:dyDescent="0.25">
      <c r="A59" s="2228"/>
      <c r="B59" s="1011" t="s">
        <v>507</v>
      </c>
      <c r="C59" s="1149">
        <f t="shared" ref="C59:H59" si="19">SUM(C56:C58)</f>
        <v>11</v>
      </c>
      <c r="D59" s="1150">
        <f t="shared" si="19"/>
        <v>11</v>
      </c>
      <c r="E59" s="1150">
        <f t="shared" si="19"/>
        <v>6</v>
      </c>
      <c r="F59" s="1150">
        <f>SUM(F56:F58)</f>
        <v>0</v>
      </c>
      <c r="G59" s="1150">
        <f t="shared" si="19"/>
        <v>5</v>
      </c>
      <c r="H59" s="1150">
        <f t="shared" si="19"/>
        <v>5</v>
      </c>
      <c r="I59" s="1151">
        <f>SUM(I56)</f>
        <v>1</v>
      </c>
      <c r="J59" s="1271"/>
    </row>
    <row r="60" spans="1:10" ht="13.2" customHeight="1" x14ac:dyDescent="0.2">
      <c r="A60" s="2124" t="s">
        <v>318</v>
      </c>
      <c r="B60" s="1552" t="s">
        <v>640</v>
      </c>
      <c r="C60" s="1337">
        <v>16</v>
      </c>
      <c r="D60" s="1338">
        <v>16</v>
      </c>
      <c r="E60" s="1338">
        <v>8</v>
      </c>
      <c r="F60" s="1338"/>
      <c r="G60" s="1338">
        <v>6</v>
      </c>
      <c r="H60" s="1338">
        <v>8</v>
      </c>
      <c r="I60" s="1339">
        <v>2</v>
      </c>
      <c r="J60" s="1271"/>
    </row>
    <row r="61" spans="1:10" x14ac:dyDescent="0.2">
      <c r="A61" s="2125"/>
      <c r="B61" s="1144" t="s">
        <v>635</v>
      </c>
      <c r="C61" s="1259"/>
      <c r="D61" s="1260"/>
      <c r="E61" s="1260"/>
      <c r="F61" s="1260"/>
      <c r="G61" s="1260"/>
      <c r="H61" s="1260"/>
      <c r="I61" s="1261"/>
      <c r="J61" s="1271"/>
    </row>
    <row r="62" spans="1:10" x14ac:dyDescent="0.2">
      <c r="A62" s="2125"/>
      <c r="B62" s="1144" t="s">
        <v>338</v>
      </c>
      <c r="C62" s="1259">
        <v>0</v>
      </c>
      <c r="D62" s="1260">
        <v>0</v>
      </c>
      <c r="E62" s="1260">
        <v>0</v>
      </c>
      <c r="F62" s="1260">
        <v>0</v>
      </c>
      <c r="G62" s="1260">
        <v>0</v>
      </c>
      <c r="H62" s="1260">
        <v>0</v>
      </c>
      <c r="I62" s="1261">
        <v>0</v>
      </c>
      <c r="J62" s="1271"/>
    </row>
    <row r="63" spans="1:10" x14ac:dyDescent="0.2">
      <c r="A63" s="2125"/>
      <c r="B63" s="1177" t="s">
        <v>641</v>
      </c>
      <c r="C63" s="1259"/>
      <c r="D63" s="1260"/>
      <c r="E63" s="1260"/>
      <c r="F63" s="1260"/>
      <c r="G63" s="1260"/>
      <c r="H63" s="1260"/>
      <c r="I63" s="1261"/>
      <c r="J63" s="1271"/>
    </row>
    <row r="64" spans="1:10" x14ac:dyDescent="0.2">
      <c r="A64" s="2125"/>
      <c r="B64" s="1179" t="s">
        <v>636</v>
      </c>
      <c r="C64" s="1259">
        <v>0</v>
      </c>
      <c r="D64" s="1260">
        <v>0</v>
      </c>
      <c r="E64" s="1260">
        <v>0</v>
      </c>
      <c r="F64" s="1260">
        <v>0</v>
      </c>
      <c r="G64" s="1260">
        <v>0</v>
      </c>
      <c r="H64" s="1260">
        <v>0</v>
      </c>
      <c r="I64" s="1261">
        <v>0</v>
      </c>
      <c r="J64" s="1271"/>
    </row>
    <row r="65" spans="1:10" x14ac:dyDescent="0.2">
      <c r="A65" s="2125"/>
      <c r="B65" s="1177" t="s">
        <v>642</v>
      </c>
      <c r="C65" s="1259">
        <v>1</v>
      </c>
      <c r="D65" s="1260">
        <v>1</v>
      </c>
      <c r="E65" s="1260">
        <v>1</v>
      </c>
      <c r="F65" s="1260">
        <v>1</v>
      </c>
      <c r="G65" s="1260">
        <v>0</v>
      </c>
      <c r="H65" s="1260">
        <v>0</v>
      </c>
      <c r="I65" s="1261">
        <v>1</v>
      </c>
      <c r="J65" s="1271"/>
    </row>
    <row r="66" spans="1:10" ht="13.8" thickBot="1" x14ac:dyDescent="0.25">
      <c r="A66" s="2125"/>
      <c r="B66" s="1177" t="s">
        <v>251</v>
      </c>
      <c r="C66" s="1259">
        <v>14</v>
      </c>
      <c r="D66" s="1260">
        <v>14</v>
      </c>
      <c r="E66" s="1260">
        <v>4</v>
      </c>
      <c r="F66" s="1260">
        <v>0</v>
      </c>
      <c r="G66" s="1260">
        <v>5</v>
      </c>
      <c r="H66" s="1260">
        <v>5</v>
      </c>
      <c r="I66" s="1261">
        <v>4</v>
      </c>
      <c r="J66" s="1271"/>
    </row>
    <row r="67" spans="1:10" ht="14.4" thickTop="1" thickBot="1" x14ac:dyDescent="0.25">
      <c r="A67" s="2126"/>
      <c r="B67" s="1011" t="s">
        <v>643</v>
      </c>
      <c r="C67" s="1553">
        <f>SUM(C60:C66)</f>
        <v>31</v>
      </c>
      <c r="D67" s="1554">
        <f t="shared" ref="D67:I67" si="20">SUM(D60:D66)</f>
        <v>31</v>
      </c>
      <c r="E67" s="1554">
        <f t="shared" si="20"/>
        <v>13</v>
      </c>
      <c r="F67" s="1554">
        <f t="shared" si="20"/>
        <v>1</v>
      </c>
      <c r="G67" s="1554">
        <f t="shared" si="20"/>
        <v>11</v>
      </c>
      <c r="H67" s="1554">
        <f t="shared" si="20"/>
        <v>13</v>
      </c>
      <c r="I67" s="1555">
        <f t="shared" si="20"/>
        <v>7</v>
      </c>
      <c r="J67" s="1271"/>
    </row>
    <row r="68" spans="1:10" ht="13.2" customHeight="1" x14ac:dyDescent="0.2">
      <c r="A68" s="2224" t="s">
        <v>317</v>
      </c>
      <c r="B68" s="1144" t="s">
        <v>655</v>
      </c>
      <c r="C68" s="1143"/>
      <c r="D68" s="1152"/>
      <c r="E68" s="1152"/>
      <c r="F68" s="1152"/>
      <c r="G68" s="1152"/>
      <c r="H68" s="1152"/>
      <c r="I68" s="1153"/>
      <c r="J68" s="1271"/>
    </row>
    <row r="69" spans="1:10" x14ac:dyDescent="0.2">
      <c r="A69" s="2220"/>
      <c r="B69" s="1144" t="s">
        <v>656</v>
      </c>
      <c r="C69" s="1145">
        <v>4</v>
      </c>
      <c r="D69" s="1146">
        <v>4</v>
      </c>
      <c r="E69" s="1146">
        <v>3</v>
      </c>
      <c r="F69" s="1146"/>
      <c r="G69" s="1146">
        <v>3</v>
      </c>
      <c r="H69" s="1146"/>
      <c r="I69" s="1147">
        <v>1</v>
      </c>
      <c r="J69" s="1271"/>
    </row>
    <row r="70" spans="1:10" ht="13.8" thickBot="1" x14ac:dyDescent="0.25">
      <c r="A70" s="2220"/>
      <c r="B70" s="1177" t="s">
        <v>252</v>
      </c>
      <c r="C70" s="1145">
        <v>7</v>
      </c>
      <c r="D70" s="1146">
        <v>7</v>
      </c>
      <c r="E70" s="1146">
        <v>3</v>
      </c>
      <c r="F70" s="1146"/>
      <c r="G70" s="1146">
        <v>6</v>
      </c>
      <c r="H70" s="1146"/>
      <c r="I70" s="1147">
        <v>1</v>
      </c>
      <c r="J70" s="1271"/>
    </row>
    <row r="71" spans="1:10" ht="14.4" thickTop="1" thickBot="1" x14ac:dyDescent="0.25">
      <c r="A71" s="2225"/>
      <c r="B71" s="1011" t="s">
        <v>657</v>
      </c>
      <c r="C71" s="1180">
        <f>SUM(C68:C70)</f>
        <v>11</v>
      </c>
      <c r="D71" s="1181">
        <f t="shared" ref="D71:I71" si="21">SUM(D68:D70)</f>
        <v>11</v>
      </c>
      <c r="E71" s="1181">
        <f>SUM(E68:E70)</f>
        <v>6</v>
      </c>
      <c r="F71" s="1181">
        <f>SUM(F68:F70)</f>
        <v>0</v>
      </c>
      <c r="G71" s="1181">
        <f t="shared" si="21"/>
        <v>9</v>
      </c>
      <c r="H71" s="1181">
        <f t="shared" si="21"/>
        <v>0</v>
      </c>
      <c r="I71" s="1182">
        <f t="shared" si="21"/>
        <v>2</v>
      </c>
      <c r="J71" s="1271"/>
    </row>
    <row r="72" spans="1:10" x14ac:dyDescent="0.2">
      <c r="A72" s="2224" t="s">
        <v>319</v>
      </c>
      <c r="B72" s="1183" t="s">
        <v>759</v>
      </c>
      <c r="C72" s="1154">
        <v>18</v>
      </c>
      <c r="D72" s="1157">
        <v>18</v>
      </c>
      <c r="E72" s="1157">
        <v>18</v>
      </c>
      <c r="F72" s="1157">
        <v>0</v>
      </c>
      <c r="G72" s="1157">
        <v>12</v>
      </c>
      <c r="H72" s="1157">
        <v>4</v>
      </c>
      <c r="I72" s="1158">
        <v>2</v>
      </c>
      <c r="J72" s="1271"/>
    </row>
    <row r="73" spans="1:10" x14ac:dyDescent="0.2">
      <c r="A73" s="2220"/>
      <c r="B73" s="1177" t="s">
        <v>253</v>
      </c>
      <c r="C73" s="1145">
        <v>31</v>
      </c>
      <c r="D73" s="1146">
        <v>30</v>
      </c>
      <c r="E73" s="1146">
        <v>30</v>
      </c>
      <c r="F73" s="1146">
        <v>0</v>
      </c>
      <c r="G73" s="1146">
        <v>19</v>
      </c>
      <c r="H73" s="1146">
        <v>6</v>
      </c>
      <c r="I73" s="1147">
        <v>6</v>
      </c>
      <c r="J73" s="1271"/>
    </row>
    <row r="74" spans="1:10" x14ac:dyDescent="0.2">
      <c r="A74" s="2220"/>
      <c r="B74" s="1144" t="s">
        <v>760</v>
      </c>
      <c r="C74" s="1145">
        <v>10</v>
      </c>
      <c r="D74" s="1146">
        <v>10</v>
      </c>
      <c r="E74" s="1146">
        <v>10</v>
      </c>
      <c r="F74" s="1146">
        <v>0</v>
      </c>
      <c r="G74" s="1146">
        <v>5</v>
      </c>
      <c r="H74" s="1146">
        <v>4</v>
      </c>
      <c r="I74" s="1147">
        <v>1</v>
      </c>
      <c r="J74" s="1271"/>
    </row>
    <row r="75" spans="1:10" ht="13.8" thickBot="1" x14ac:dyDescent="0.25">
      <c r="A75" s="2220"/>
      <c r="B75" s="1144" t="s">
        <v>761</v>
      </c>
      <c r="C75" s="1145">
        <v>0</v>
      </c>
      <c r="D75" s="1146">
        <v>0</v>
      </c>
      <c r="E75" s="1146">
        <v>0</v>
      </c>
      <c r="F75" s="1146">
        <v>0</v>
      </c>
      <c r="G75" s="1146">
        <v>0</v>
      </c>
      <c r="H75" s="1146">
        <v>0</v>
      </c>
      <c r="I75" s="1147">
        <v>0</v>
      </c>
      <c r="J75" s="1271"/>
    </row>
    <row r="76" spans="1:10" ht="14.4" thickTop="1" thickBot="1" x14ac:dyDescent="0.25">
      <c r="A76" s="2206"/>
      <c r="B76" s="1011" t="s">
        <v>762</v>
      </c>
      <c r="C76" s="1149">
        <f>SUM(C72:C75)</f>
        <v>59</v>
      </c>
      <c r="D76" s="1150">
        <f t="shared" ref="D76:I76" si="22">SUM(D72:D75)</f>
        <v>58</v>
      </c>
      <c r="E76" s="1150">
        <f>SUM(E72:E75)</f>
        <v>58</v>
      </c>
      <c r="F76" s="1150">
        <f>SUM(F72:F75)</f>
        <v>0</v>
      </c>
      <c r="G76" s="1150">
        <f t="shared" si="22"/>
        <v>36</v>
      </c>
      <c r="H76" s="1150">
        <f t="shared" si="22"/>
        <v>14</v>
      </c>
      <c r="I76" s="1151">
        <f t="shared" si="22"/>
        <v>9</v>
      </c>
      <c r="J76" s="1271"/>
    </row>
    <row r="77" spans="1:10" ht="13.2" customHeight="1" x14ac:dyDescent="0.2">
      <c r="A77" s="2205" t="s">
        <v>409</v>
      </c>
      <c r="B77" s="1177" t="s">
        <v>273</v>
      </c>
      <c r="C77" s="1143"/>
      <c r="D77" s="1152"/>
      <c r="E77" s="1152"/>
      <c r="F77" s="1152"/>
      <c r="G77" s="1152">
        <v>1</v>
      </c>
      <c r="H77" s="1152"/>
      <c r="I77" s="1153"/>
      <c r="J77" s="1271"/>
    </row>
    <row r="78" spans="1:10" x14ac:dyDescent="0.2">
      <c r="A78" s="2220"/>
      <c r="B78" s="1144" t="s">
        <v>662</v>
      </c>
      <c r="C78" s="1145"/>
      <c r="D78" s="1146"/>
      <c r="E78" s="1146"/>
      <c r="F78" s="1146"/>
      <c r="G78" s="1146"/>
      <c r="H78" s="1184"/>
      <c r="I78" s="1147"/>
      <c r="J78" s="1271"/>
    </row>
    <row r="79" spans="1:10" x14ac:dyDescent="0.2">
      <c r="A79" s="2220"/>
      <c r="B79" s="1144" t="s">
        <v>658</v>
      </c>
      <c r="C79" s="1145"/>
      <c r="D79" s="1146"/>
      <c r="E79" s="1146"/>
      <c r="F79" s="1146"/>
      <c r="G79" s="1146"/>
      <c r="H79" s="1184"/>
      <c r="I79" s="1147"/>
      <c r="J79" s="1271"/>
    </row>
    <row r="80" spans="1:10" x14ac:dyDescent="0.2">
      <c r="A80" s="2220"/>
      <c r="B80" s="1144" t="s">
        <v>276</v>
      </c>
      <c r="C80" s="1145"/>
      <c r="D80" s="1146"/>
      <c r="E80" s="1146"/>
      <c r="F80" s="1146"/>
      <c r="G80" s="1146">
        <v>2</v>
      </c>
      <c r="H80" s="1146"/>
      <c r="I80" s="1147"/>
      <c r="J80" s="1271"/>
    </row>
    <row r="81" spans="1:10" x14ac:dyDescent="0.2">
      <c r="A81" s="2220"/>
      <c r="B81" s="1144" t="s">
        <v>277</v>
      </c>
      <c r="C81" s="1145"/>
      <c r="D81" s="1146"/>
      <c r="E81" s="1146"/>
      <c r="F81" s="1146"/>
      <c r="G81" s="1146"/>
      <c r="H81" s="1146"/>
      <c r="I81" s="1147"/>
      <c r="J81" s="1271"/>
    </row>
    <row r="82" spans="1:10" x14ac:dyDescent="0.2">
      <c r="A82" s="2220"/>
      <c r="B82" s="1144" t="s">
        <v>278</v>
      </c>
      <c r="C82" s="1145"/>
      <c r="D82" s="1146"/>
      <c r="E82" s="1146"/>
      <c r="F82" s="1146"/>
      <c r="G82" s="1146"/>
      <c r="H82" s="1146"/>
      <c r="I82" s="1147"/>
      <c r="J82" s="1271"/>
    </row>
    <row r="83" spans="1:10" x14ac:dyDescent="0.2">
      <c r="A83" s="2220"/>
      <c r="B83" s="1144" t="s">
        <v>676</v>
      </c>
      <c r="C83" s="1145"/>
      <c r="D83" s="1146"/>
      <c r="E83" s="1146"/>
      <c r="F83" s="1146"/>
      <c r="G83" s="1146"/>
      <c r="H83" s="1146"/>
      <c r="I83" s="1147"/>
      <c r="J83" s="1271"/>
    </row>
    <row r="84" spans="1:10" ht="13.8" thickBot="1" x14ac:dyDescent="0.25">
      <c r="A84" s="2220"/>
      <c r="B84" s="1144" t="s">
        <v>667</v>
      </c>
      <c r="C84" s="1145"/>
      <c r="D84" s="1146"/>
      <c r="E84" s="1146"/>
      <c r="F84" s="1146"/>
      <c r="G84" s="1146"/>
      <c r="H84" s="1146"/>
      <c r="I84" s="1147"/>
      <c r="J84" s="1271"/>
    </row>
    <row r="85" spans="1:10" ht="14.4" thickTop="1" thickBot="1" x14ac:dyDescent="0.25">
      <c r="A85" s="2225"/>
      <c r="B85" s="1011" t="s">
        <v>507</v>
      </c>
      <c r="C85" s="1149">
        <f t="shared" ref="C85:H85" si="23">SUM(C77:C84)</f>
        <v>0</v>
      </c>
      <c r="D85" s="1150">
        <f t="shared" si="23"/>
        <v>0</v>
      </c>
      <c r="E85" s="1150">
        <f t="shared" si="23"/>
        <v>0</v>
      </c>
      <c r="F85" s="1150">
        <f t="shared" si="23"/>
        <v>0</v>
      </c>
      <c r="G85" s="1150">
        <f t="shared" si="23"/>
        <v>3</v>
      </c>
      <c r="H85" s="1150">
        <f t="shared" si="23"/>
        <v>0</v>
      </c>
      <c r="I85" s="1151">
        <f>SUM(I77:I84)</f>
        <v>0</v>
      </c>
      <c r="J85" s="1271"/>
    </row>
    <row r="86" spans="1:10" ht="13.8" thickBot="1" x14ac:dyDescent="0.25">
      <c r="A86" s="1185" t="s">
        <v>486</v>
      </c>
      <c r="B86" s="1186" t="s">
        <v>380</v>
      </c>
      <c r="C86" s="1187">
        <f>SUM(G86:I86)</f>
        <v>15</v>
      </c>
      <c r="D86" s="1188">
        <v>12</v>
      </c>
      <c r="E86" s="1188">
        <v>3</v>
      </c>
      <c r="F86" s="1188">
        <v>0</v>
      </c>
      <c r="G86" s="1188">
        <v>10</v>
      </c>
      <c r="H86" s="1188">
        <v>5</v>
      </c>
      <c r="I86" s="1189">
        <v>0</v>
      </c>
      <c r="J86" s="1271"/>
    </row>
    <row r="87" spans="1:10" x14ac:dyDescent="0.2">
      <c r="A87" s="1192" t="s">
        <v>550</v>
      </c>
      <c r="B87" s="1190"/>
      <c r="C87" s="1190"/>
      <c r="D87" s="1190"/>
      <c r="E87" s="1190"/>
      <c r="F87" s="1190"/>
      <c r="G87" s="1190"/>
      <c r="H87" s="1190"/>
      <c r="I87" s="1190"/>
    </row>
    <row r="88" spans="1:10" x14ac:dyDescent="0.2">
      <c r="A88" s="1192" t="s">
        <v>551</v>
      </c>
      <c r="B88" s="1125"/>
      <c r="C88" s="1125"/>
      <c r="D88" s="1125"/>
      <c r="E88" s="1125"/>
      <c r="F88" s="1125"/>
      <c r="G88" s="1125"/>
      <c r="H88" s="1125"/>
      <c r="I88" s="1125"/>
    </row>
    <row r="89" spans="1:10" x14ac:dyDescent="0.2">
      <c r="A89" s="1125"/>
      <c r="B89" s="1125"/>
      <c r="C89" s="1125"/>
      <c r="D89" s="1125"/>
      <c r="E89" s="1125"/>
      <c r="F89" s="1125"/>
      <c r="G89" s="1125"/>
      <c r="H89" s="1125"/>
      <c r="I89" s="1125"/>
    </row>
    <row r="90" spans="1:10" x14ac:dyDescent="0.2">
      <c r="A90" s="1125"/>
      <c r="B90" s="1125"/>
      <c r="C90" s="1125"/>
      <c r="D90" s="1125"/>
      <c r="E90" s="1125"/>
      <c r="F90" s="1125"/>
      <c r="G90" s="1125"/>
      <c r="H90" s="1125"/>
      <c r="I90" s="1125"/>
    </row>
    <row r="91" spans="1:10" x14ac:dyDescent="0.2">
      <c r="A91" s="1191"/>
      <c r="B91" s="1191"/>
      <c r="C91" s="1191"/>
      <c r="D91" s="1191"/>
      <c r="E91" s="1191"/>
      <c r="F91" s="1191"/>
      <c r="G91" s="1191"/>
      <c r="H91" s="1191"/>
      <c r="I91" s="1191"/>
    </row>
    <row r="92" spans="1:10" x14ac:dyDescent="0.2">
      <c r="A92" s="1191"/>
      <c r="B92" s="1191"/>
      <c r="C92" s="1191"/>
      <c r="D92" s="1191"/>
      <c r="E92" s="1191"/>
      <c r="F92" s="1191"/>
      <c r="G92" s="1191"/>
      <c r="H92" s="1191"/>
      <c r="I92" s="1191"/>
    </row>
    <row r="93" spans="1:10" x14ac:dyDescent="0.2">
      <c r="A93" s="1191"/>
      <c r="B93" s="1191"/>
      <c r="C93" s="1191"/>
      <c r="D93" s="1191"/>
      <c r="E93" s="1191"/>
      <c r="F93" s="1191"/>
      <c r="G93" s="1191"/>
      <c r="H93" s="1191"/>
      <c r="I93" s="1191"/>
    </row>
    <row r="94" spans="1:10" x14ac:dyDescent="0.2">
      <c r="A94" s="1191"/>
      <c r="B94" s="1191"/>
      <c r="C94" s="1191"/>
      <c r="D94" s="1191"/>
      <c r="E94" s="1191"/>
      <c r="F94" s="1191"/>
      <c r="G94" s="1191"/>
      <c r="H94" s="1191"/>
      <c r="I94" s="1191"/>
    </row>
    <row r="95" spans="1:10" x14ac:dyDescent="0.2">
      <c r="A95" s="1191"/>
      <c r="B95" s="1191"/>
      <c r="C95" s="1191"/>
      <c r="D95" s="1191"/>
      <c r="E95" s="1191"/>
      <c r="F95" s="1191"/>
      <c r="G95" s="1191"/>
      <c r="H95" s="1191"/>
      <c r="I95" s="1191"/>
    </row>
    <row r="96" spans="1:10" x14ac:dyDescent="0.2">
      <c r="A96" s="1191"/>
      <c r="B96" s="1191"/>
      <c r="C96" s="1191"/>
      <c r="D96" s="1191"/>
      <c r="E96" s="1191"/>
      <c r="F96" s="1191"/>
      <c r="G96" s="1191"/>
      <c r="H96" s="1191"/>
      <c r="I96" s="1191"/>
    </row>
    <row r="97" spans="1:9" x14ac:dyDescent="0.2">
      <c r="A97" s="1191"/>
      <c r="B97" s="1191"/>
      <c r="C97" s="1191"/>
      <c r="D97" s="1191"/>
      <c r="E97" s="1191"/>
      <c r="F97" s="1191"/>
      <c r="G97" s="1191"/>
      <c r="H97" s="1191"/>
      <c r="I97" s="1191"/>
    </row>
    <row r="98" spans="1:9" x14ac:dyDescent="0.2">
      <c r="A98" s="1191"/>
      <c r="B98" s="1191"/>
      <c r="C98" s="1191"/>
      <c r="D98" s="1191"/>
      <c r="E98" s="1191"/>
      <c r="F98" s="1191"/>
      <c r="G98" s="1191"/>
      <c r="H98" s="1191"/>
      <c r="I98" s="1191"/>
    </row>
    <row r="99" spans="1:9" x14ac:dyDescent="0.2">
      <c r="A99" s="1191"/>
      <c r="B99" s="1191"/>
      <c r="C99" s="1191"/>
      <c r="D99" s="1191"/>
      <c r="E99" s="1191"/>
      <c r="F99" s="1191"/>
      <c r="G99" s="1191"/>
      <c r="H99" s="1191"/>
      <c r="I99" s="1191"/>
    </row>
    <row r="100" spans="1:9" x14ac:dyDescent="0.2">
      <c r="A100" s="1191"/>
      <c r="B100" s="1191"/>
      <c r="C100" s="1191"/>
      <c r="D100" s="1191"/>
      <c r="E100" s="1191"/>
      <c r="F100" s="1191"/>
      <c r="G100" s="1191"/>
      <c r="H100" s="1191"/>
      <c r="I100" s="1191"/>
    </row>
    <row r="101" spans="1:9" x14ac:dyDescent="0.2">
      <c r="A101" s="1191"/>
      <c r="B101" s="1191"/>
      <c r="C101" s="1191"/>
      <c r="D101" s="1191"/>
      <c r="E101" s="1191"/>
      <c r="F101" s="1191"/>
      <c r="G101" s="1191"/>
      <c r="H101" s="1191"/>
      <c r="I101" s="1191"/>
    </row>
    <row r="102" spans="1:9" x14ac:dyDescent="0.2">
      <c r="A102" s="1191"/>
      <c r="B102" s="1191"/>
      <c r="C102" s="1191"/>
      <c r="D102" s="1191"/>
      <c r="E102" s="1191"/>
      <c r="F102" s="1191"/>
      <c r="G102" s="1191"/>
      <c r="H102" s="1191"/>
      <c r="I102" s="1191"/>
    </row>
    <row r="103" spans="1:9" x14ac:dyDescent="0.2">
      <c r="A103" s="1191"/>
      <c r="B103" s="1191"/>
      <c r="C103" s="1191"/>
      <c r="D103" s="1191"/>
      <c r="E103" s="1191"/>
      <c r="F103" s="1191"/>
      <c r="G103" s="1191"/>
      <c r="H103" s="1191"/>
      <c r="I103" s="1191"/>
    </row>
    <row r="104" spans="1:9" x14ac:dyDescent="0.2">
      <c r="A104" s="1191"/>
      <c r="B104" s="1191"/>
      <c r="C104" s="1191"/>
      <c r="D104" s="1191"/>
      <c r="E104" s="1191"/>
      <c r="F104" s="1191"/>
      <c r="G104" s="1191"/>
      <c r="H104" s="1191"/>
      <c r="I104" s="1191"/>
    </row>
    <row r="105" spans="1:9" x14ac:dyDescent="0.2">
      <c r="A105" s="1191"/>
      <c r="B105" s="1191"/>
      <c r="C105" s="1191"/>
      <c r="D105" s="1191"/>
      <c r="E105" s="1191"/>
      <c r="F105" s="1191"/>
      <c r="G105" s="1191"/>
      <c r="H105" s="1191"/>
      <c r="I105" s="1191"/>
    </row>
    <row r="106" spans="1:9" x14ac:dyDescent="0.2">
      <c r="A106" s="1191"/>
      <c r="B106" s="1191"/>
      <c r="C106" s="1191"/>
      <c r="D106" s="1191"/>
      <c r="E106" s="1191"/>
      <c r="F106" s="1191"/>
      <c r="G106" s="1191"/>
      <c r="H106" s="1191"/>
      <c r="I106" s="1191"/>
    </row>
    <row r="107" spans="1:9" x14ac:dyDescent="0.2">
      <c r="A107" s="1191"/>
      <c r="B107" s="1191"/>
      <c r="C107" s="1191"/>
      <c r="D107" s="1191"/>
      <c r="E107" s="1191"/>
      <c r="F107" s="1191"/>
      <c r="G107" s="1191"/>
      <c r="H107" s="1191"/>
      <c r="I107" s="1191"/>
    </row>
    <row r="108" spans="1:9" x14ac:dyDescent="0.2">
      <c r="A108" s="1191"/>
      <c r="B108" s="1191"/>
      <c r="C108" s="1191"/>
      <c r="D108" s="1191"/>
      <c r="E108" s="1191"/>
      <c r="F108" s="1191"/>
      <c r="G108" s="1191"/>
      <c r="H108" s="1191"/>
      <c r="I108" s="1191"/>
    </row>
    <row r="109" spans="1:9" x14ac:dyDescent="0.2">
      <c r="A109" s="1191"/>
      <c r="B109" s="1191"/>
      <c r="C109" s="1191"/>
      <c r="D109" s="1191"/>
      <c r="E109" s="1191"/>
      <c r="F109" s="1191"/>
      <c r="G109" s="1191"/>
      <c r="H109" s="1191"/>
      <c r="I109" s="1191"/>
    </row>
    <row r="110" spans="1:9" x14ac:dyDescent="0.2">
      <c r="A110" s="1191"/>
      <c r="B110" s="1191"/>
      <c r="C110" s="1191"/>
      <c r="D110" s="1191"/>
      <c r="E110" s="1191"/>
      <c r="F110" s="1191"/>
      <c r="G110" s="1191"/>
      <c r="H110" s="1191"/>
      <c r="I110" s="1191"/>
    </row>
    <row r="111" spans="1:9" x14ac:dyDescent="0.2">
      <c r="A111" s="1191"/>
      <c r="B111" s="1191"/>
      <c r="C111" s="1191"/>
      <c r="D111" s="1191"/>
      <c r="E111" s="1191"/>
      <c r="F111" s="1191"/>
      <c r="G111" s="1191"/>
      <c r="H111" s="1191"/>
      <c r="I111" s="1191"/>
    </row>
    <row r="112" spans="1:9" x14ac:dyDescent="0.2">
      <c r="A112" s="1191"/>
      <c r="B112" s="1191"/>
      <c r="C112" s="1191"/>
      <c r="D112" s="1191"/>
      <c r="E112" s="1191"/>
      <c r="F112" s="1191"/>
      <c r="G112" s="1191"/>
      <c r="H112" s="1191"/>
      <c r="I112" s="1191"/>
    </row>
    <row r="113" spans="1:9" x14ac:dyDescent="0.2">
      <c r="A113" s="1191"/>
      <c r="B113" s="1191"/>
      <c r="C113" s="1191"/>
      <c r="D113" s="1191"/>
      <c r="E113" s="1191"/>
      <c r="F113" s="1191"/>
      <c r="G113" s="1191"/>
      <c r="H113" s="1191"/>
      <c r="I113" s="1191"/>
    </row>
    <row r="114" spans="1:9" x14ac:dyDescent="0.2">
      <c r="A114" s="1191"/>
      <c r="B114" s="1191"/>
      <c r="C114" s="1191"/>
      <c r="D114" s="1191"/>
      <c r="E114" s="1191"/>
      <c r="F114" s="1191"/>
      <c r="G114" s="1191"/>
      <c r="H114" s="1191"/>
      <c r="I114" s="1191"/>
    </row>
    <row r="115" spans="1:9" x14ac:dyDescent="0.2">
      <c r="A115" s="1191"/>
      <c r="B115" s="1191"/>
      <c r="C115" s="1191"/>
      <c r="D115" s="1191"/>
      <c r="E115" s="1191"/>
      <c r="F115" s="1191"/>
      <c r="G115" s="1191"/>
      <c r="H115" s="1191"/>
      <c r="I115" s="1191"/>
    </row>
    <row r="116" spans="1:9" x14ac:dyDescent="0.2">
      <c r="A116" s="1191"/>
      <c r="B116" s="1191"/>
      <c r="C116" s="1191"/>
      <c r="D116" s="1191"/>
      <c r="E116" s="1191"/>
      <c r="F116" s="1191"/>
      <c r="G116" s="1191"/>
      <c r="H116" s="1191"/>
      <c r="I116" s="1191"/>
    </row>
    <row r="117" spans="1:9" x14ac:dyDescent="0.2">
      <c r="A117" s="1191"/>
      <c r="B117" s="1191"/>
      <c r="C117" s="1191"/>
      <c r="D117" s="1191"/>
      <c r="E117" s="1191"/>
      <c r="F117" s="1191"/>
      <c r="G117" s="1191"/>
      <c r="H117" s="1191"/>
      <c r="I117" s="1191"/>
    </row>
    <row r="118" spans="1:9" x14ac:dyDescent="0.2">
      <c r="A118" s="1191"/>
      <c r="B118" s="1191"/>
      <c r="C118" s="1191"/>
      <c r="D118" s="1191"/>
      <c r="E118" s="1191"/>
      <c r="F118" s="1191"/>
      <c r="G118" s="1191"/>
      <c r="H118" s="1191"/>
      <c r="I118" s="1191"/>
    </row>
    <row r="119" spans="1:9" x14ac:dyDescent="0.2">
      <c r="A119" s="1191"/>
      <c r="B119" s="1191"/>
      <c r="C119" s="1191"/>
      <c r="D119" s="1191"/>
      <c r="E119" s="1191"/>
      <c r="F119" s="1191"/>
      <c r="G119" s="1191"/>
      <c r="H119" s="1191"/>
      <c r="I119" s="1191"/>
    </row>
    <row r="120" spans="1:9" x14ac:dyDescent="0.2">
      <c r="A120" s="1191"/>
      <c r="B120" s="1191"/>
      <c r="C120" s="1191"/>
      <c r="D120" s="1191"/>
      <c r="E120" s="1191"/>
      <c r="F120" s="1191"/>
      <c r="G120" s="1191"/>
      <c r="H120" s="1191"/>
      <c r="I120" s="1191"/>
    </row>
    <row r="121" spans="1:9" x14ac:dyDescent="0.2">
      <c r="A121" s="1191"/>
      <c r="B121" s="1191"/>
      <c r="C121" s="1191"/>
      <c r="D121" s="1191"/>
      <c r="E121" s="1191"/>
      <c r="F121" s="1191"/>
      <c r="G121" s="1191"/>
      <c r="H121" s="1191"/>
      <c r="I121" s="1191"/>
    </row>
    <row r="122" spans="1:9" x14ac:dyDescent="0.2">
      <c r="A122" s="1191"/>
      <c r="B122" s="1191"/>
      <c r="C122" s="1191"/>
      <c r="D122" s="1191"/>
      <c r="E122" s="1191"/>
      <c r="F122" s="1191"/>
      <c r="G122" s="1191"/>
      <c r="H122" s="1191"/>
      <c r="I122" s="1191"/>
    </row>
  </sheetData>
  <mergeCells count="22">
    <mergeCell ref="A77:A85"/>
    <mergeCell ref="A52:A55"/>
    <mergeCell ref="A56:A59"/>
    <mergeCell ref="A60:A67"/>
    <mergeCell ref="A68:A71"/>
    <mergeCell ref="A42:A51"/>
    <mergeCell ref="A16:A18"/>
    <mergeCell ref="A33:A41"/>
    <mergeCell ref="A23:A26"/>
    <mergeCell ref="A72:A76"/>
    <mergeCell ref="A1:I1"/>
    <mergeCell ref="A29:A32"/>
    <mergeCell ref="G3:I3"/>
    <mergeCell ref="A27:A28"/>
    <mergeCell ref="A9:A15"/>
    <mergeCell ref="C3:C4"/>
    <mergeCell ref="A5:B5"/>
    <mergeCell ref="A6:B6"/>
    <mergeCell ref="A7:B7"/>
    <mergeCell ref="A8:B8"/>
    <mergeCell ref="A3:B4"/>
    <mergeCell ref="A19:A22"/>
  </mergeCells>
  <phoneticPr fontId="8"/>
  <printOptions horizontalCentered="1"/>
  <pageMargins left="0.59055118110236227" right="0.59055118110236227" top="0.59055118110236227" bottom="0.39370078740157483" header="0.51181102362204722" footer="0.31496062992125984"/>
  <pageSetup paperSize="9" pageOrder="overThenDown" orientation="portrait" r:id="rId1"/>
  <headerFooter scaleWithDoc="0" alignWithMargins="0">
    <oddFooter>&amp;C&amp;18-&amp;P -</oddFooter>
  </headerFooter>
  <rowBreaks count="1" manualBreakCount="1">
    <brk id="41"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29"/>
  <sheetViews>
    <sheetView view="pageBreakPreview" zoomScale="55" zoomScaleNormal="100" zoomScaleSheetLayoutView="55" workbookViewId="0">
      <pane xSplit="4" ySplit="5" topLeftCell="E6" activePane="bottomRight" state="frozen"/>
      <selection activeCell="L85" sqref="L85"/>
      <selection pane="topRight" activeCell="L85" sqref="L85"/>
      <selection pane="bottomLeft" activeCell="L85" sqref="L85"/>
      <selection pane="bottomRight" activeCell="L85" sqref="L85"/>
    </sheetView>
  </sheetViews>
  <sheetFormatPr defaultColWidth="9" defaultRowHeight="13.2" x14ac:dyDescent="0.2"/>
  <cols>
    <col min="1" max="1" width="3.44140625" style="185" customWidth="1"/>
    <col min="2" max="2" width="10.77734375" style="185" customWidth="1"/>
    <col min="3" max="3" width="9" style="185"/>
    <col min="4" max="4" width="37.33203125" style="185" customWidth="1"/>
    <col min="5" max="5" width="6.6640625" style="185" customWidth="1"/>
    <col min="6" max="6" width="6.6640625" style="276" customWidth="1"/>
    <col min="7" max="7" width="37.44140625" style="185" bestFit="1" customWidth="1"/>
    <col min="8" max="11" width="8.44140625" style="185" bestFit="1" customWidth="1"/>
    <col min="12" max="12" width="8.44140625" style="185" customWidth="1"/>
    <col min="13" max="13" width="6.77734375" style="185" bestFit="1" customWidth="1"/>
    <col min="14" max="14" width="2" style="185" customWidth="1"/>
    <col min="15" max="15" width="7.44140625" style="185" bestFit="1" customWidth="1"/>
    <col min="16" max="16384" width="9" style="185"/>
  </cols>
  <sheetData>
    <row r="1" spans="1:15" ht="16.2" x14ac:dyDescent="0.2">
      <c r="A1" s="2238" t="s">
        <v>781</v>
      </c>
      <c r="B1" s="2238"/>
      <c r="C1" s="2238"/>
      <c r="D1" s="2238"/>
      <c r="E1" s="2238"/>
      <c r="F1" s="2238"/>
      <c r="G1" s="2238"/>
    </row>
    <row r="2" spans="1:15" ht="14.4" x14ac:dyDescent="0.2">
      <c r="A2" s="186"/>
      <c r="B2" s="2239" t="s">
        <v>538</v>
      </c>
      <c r="C2" s="2239"/>
      <c r="D2" s="2239"/>
      <c r="E2" s="2239"/>
      <c r="F2" s="2239"/>
      <c r="G2" s="2239"/>
    </row>
    <row r="3" spans="1:15" ht="13.8" thickBot="1" x14ac:dyDescent="0.25"/>
    <row r="4" spans="1:15" x14ac:dyDescent="0.2">
      <c r="A4" s="2240" t="s">
        <v>462</v>
      </c>
      <c r="B4" s="2241"/>
      <c r="C4" s="2242"/>
      <c r="D4" s="2246" t="s">
        <v>463</v>
      </c>
      <c r="E4" s="2248" t="s">
        <v>464</v>
      </c>
      <c r="F4" s="2249"/>
      <c r="G4" s="2246" t="s">
        <v>478</v>
      </c>
      <c r="H4" s="2252" t="s">
        <v>465</v>
      </c>
      <c r="I4" s="2253" t="s">
        <v>466</v>
      </c>
      <c r="J4" s="2254"/>
      <c r="K4" s="2254"/>
      <c r="L4" s="2255"/>
      <c r="M4" s="2250" t="s">
        <v>467</v>
      </c>
    </row>
    <row r="5" spans="1:15" ht="68.25" customHeight="1" thickBot="1" x14ac:dyDescent="0.25">
      <c r="A5" s="2243"/>
      <c r="B5" s="2244"/>
      <c r="C5" s="2245"/>
      <c r="D5" s="2247"/>
      <c r="E5" s="188" t="s">
        <v>468</v>
      </c>
      <c r="F5" s="1420" t="s">
        <v>469</v>
      </c>
      <c r="G5" s="2247"/>
      <c r="H5" s="2247"/>
      <c r="I5" s="189" t="s">
        <v>470</v>
      </c>
      <c r="J5" s="187" t="s">
        <v>471</v>
      </c>
      <c r="K5" s="190" t="s">
        <v>472</v>
      </c>
      <c r="L5" s="190" t="s">
        <v>473</v>
      </c>
      <c r="M5" s="2251"/>
    </row>
    <row r="6" spans="1:15" ht="24" customHeight="1" thickBot="1" x14ac:dyDescent="0.25">
      <c r="A6" s="2237"/>
      <c r="B6" s="1199"/>
      <c r="C6" s="1199"/>
      <c r="D6" s="1200"/>
      <c r="E6" s="1201"/>
      <c r="F6" s="1202"/>
      <c r="G6" s="1200"/>
      <c r="H6" s="1203"/>
      <c r="I6" s="1203"/>
      <c r="J6" s="1203"/>
      <c r="K6" s="1203"/>
      <c r="L6" s="1203"/>
      <c r="M6" s="203" t="s">
        <v>508</v>
      </c>
      <c r="O6" s="192"/>
    </row>
    <row r="7" spans="1:15" ht="14.4" thickTop="1" thickBot="1" x14ac:dyDescent="0.25">
      <c r="A7" s="2233"/>
      <c r="B7" s="2234" t="s">
        <v>479</v>
      </c>
      <c r="C7" s="2235"/>
      <c r="D7" s="2236"/>
      <c r="E7" s="193"/>
      <c r="F7" s="277"/>
      <c r="G7" s="194"/>
      <c r="H7" s="195">
        <f>SUM(H6)</f>
        <v>0</v>
      </c>
      <c r="I7" s="195">
        <f>SUM(I6)</f>
        <v>0</v>
      </c>
      <c r="J7" s="195">
        <f>SUM(J6)</f>
        <v>0</v>
      </c>
      <c r="K7" s="195">
        <f>SUM(K6)</f>
        <v>0</v>
      </c>
      <c r="L7" s="195">
        <f>SUM(L6)</f>
        <v>0</v>
      </c>
      <c r="M7" s="196"/>
      <c r="O7" s="192"/>
    </row>
    <row r="8" spans="1:15" ht="24" customHeight="1" thickBot="1" x14ac:dyDescent="0.25">
      <c r="A8" s="2232"/>
      <c r="B8" s="197"/>
      <c r="C8" s="210"/>
      <c r="D8" s="198"/>
      <c r="E8" s="199"/>
      <c r="F8" s="278"/>
      <c r="G8" s="198"/>
      <c r="H8" s="200"/>
      <c r="I8" s="200"/>
      <c r="J8" s="1206"/>
      <c r="K8" s="1206"/>
      <c r="L8" s="1206"/>
      <c r="M8" s="203" t="s">
        <v>508</v>
      </c>
      <c r="O8" s="192"/>
    </row>
    <row r="9" spans="1:15" ht="14.4" thickTop="1" thickBot="1" x14ac:dyDescent="0.25">
      <c r="A9" s="2233"/>
      <c r="B9" s="2234" t="s">
        <v>479</v>
      </c>
      <c r="C9" s="2235"/>
      <c r="D9" s="2236"/>
      <c r="E9" s="193"/>
      <c r="F9" s="277"/>
      <c r="G9" s="194"/>
      <c r="H9" s="195">
        <f>SUM(H8:H8)</f>
        <v>0</v>
      </c>
      <c r="I9" s="195">
        <f>SUM(I8:I8)</f>
        <v>0</v>
      </c>
      <c r="J9" s="195">
        <f>SUM(J8:J8)</f>
        <v>0</v>
      </c>
      <c r="K9" s="195">
        <f>SUM(K8:K8)</f>
        <v>0</v>
      </c>
      <c r="L9" s="195">
        <f>SUM(L8:L8)</f>
        <v>0</v>
      </c>
      <c r="M9" s="196"/>
      <c r="O9" s="192"/>
    </row>
    <row r="10" spans="1:15" ht="24" customHeight="1" x14ac:dyDescent="0.2">
      <c r="A10" s="2232"/>
      <c r="B10" s="204"/>
      <c r="C10" s="207"/>
      <c r="D10" s="205"/>
      <c r="E10" s="206"/>
      <c r="F10" s="279"/>
      <c r="G10" s="208"/>
      <c r="H10" s="209"/>
      <c r="I10" s="209"/>
      <c r="J10" s="1204"/>
      <c r="K10" s="1204"/>
      <c r="L10" s="1205"/>
      <c r="M10" s="191" t="s">
        <v>508</v>
      </c>
      <c r="O10" s="192"/>
    </row>
    <row r="11" spans="1:15" ht="24" customHeight="1" thickBot="1" x14ac:dyDescent="0.25">
      <c r="A11" s="2237"/>
      <c r="B11" s="197"/>
      <c r="C11" s="210"/>
      <c r="D11" s="198"/>
      <c r="E11" s="199"/>
      <c r="F11" s="278"/>
      <c r="G11" s="198"/>
      <c r="H11" s="200"/>
      <c r="I11" s="200"/>
      <c r="J11" s="200"/>
      <c r="K11" s="200"/>
      <c r="L11" s="200"/>
      <c r="M11" s="1198" t="s">
        <v>508</v>
      </c>
      <c r="O11" s="192"/>
    </row>
    <row r="12" spans="1:15" ht="14.4" thickTop="1" thickBot="1" x14ac:dyDescent="0.25">
      <c r="A12" s="2233"/>
      <c r="B12" s="2234" t="s">
        <v>479</v>
      </c>
      <c r="C12" s="2235"/>
      <c r="D12" s="2236"/>
      <c r="E12" s="193"/>
      <c r="F12" s="277"/>
      <c r="G12" s="194"/>
      <c r="H12" s="195">
        <f>SUM(H10:H11)</f>
        <v>0</v>
      </c>
      <c r="I12" s="195">
        <f>SUM(I10:I11)</f>
        <v>0</v>
      </c>
      <c r="J12" s="195">
        <f>SUM(J10:J11)</f>
        <v>0</v>
      </c>
      <c r="K12" s="195">
        <f>SUM(K10:K11)</f>
        <v>0</v>
      </c>
      <c r="L12" s="195">
        <f>SUM(L10:L11)</f>
        <v>0</v>
      </c>
      <c r="M12" s="196"/>
      <c r="O12" s="192"/>
    </row>
    <row r="13" spans="1:15" ht="24" customHeight="1" x14ac:dyDescent="0.2">
      <c r="A13" s="2232"/>
      <c r="B13" s="204"/>
      <c r="C13" s="207"/>
      <c r="D13" s="205"/>
      <c r="E13" s="206"/>
      <c r="F13" s="279"/>
      <c r="G13" s="208"/>
      <c r="H13" s="209"/>
      <c r="I13" s="209"/>
      <c r="J13" s="1204"/>
      <c r="K13" s="1204"/>
      <c r="L13" s="1205"/>
      <c r="M13" s="201" t="s">
        <v>508</v>
      </c>
      <c r="O13" s="192"/>
    </row>
    <row r="14" spans="1:15" ht="24" customHeight="1" x14ac:dyDescent="0.2">
      <c r="A14" s="2237"/>
      <c r="B14" s="197"/>
      <c r="C14" s="210"/>
      <c r="D14" s="198"/>
      <c r="E14" s="199"/>
      <c r="F14" s="278"/>
      <c r="G14" s="198"/>
      <c r="H14" s="200"/>
      <c r="I14" s="200"/>
      <c r="J14" s="1206"/>
      <c r="K14" s="1206"/>
      <c r="L14" s="1206"/>
      <c r="M14" s="202" t="s">
        <v>508</v>
      </c>
      <c r="O14" s="192"/>
    </row>
    <row r="15" spans="1:15" ht="24" customHeight="1" x14ac:dyDescent="0.2">
      <c r="A15" s="2237"/>
      <c r="B15" s="197"/>
      <c r="C15" s="210"/>
      <c r="D15" s="198"/>
      <c r="E15" s="199"/>
      <c r="F15" s="278"/>
      <c r="G15" s="198"/>
      <c r="H15" s="200"/>
      <c r="I15" s="200"/>
      <c r="J15" s="1206"/>
      <c r="K15" s="1206"/>
      <c r="L15" s="1206"/>
      <c r="M15" s="202" t="s">
        <v>508</v>
      </c>
      <c r="O15" s="192"/>
    </row>
    <row r="16" spans="1:15" ht="24" customHeight="1" x14ac:dyDescent="0.2">
      <c r="A16" s="2237"/>
      <c r="B16" s="197"/>
      <c r="C16" s="210"/>
      <c r="D16" s="198"/>
      <c r="E16" s="199"/>
      <c r="F16" s="278"/>
      <c r="G16" s="198"/>
      <c r="H16" s="200"/>
      <c r="I16" s="200"/>
      <c r="J16" s="1206"/>
      <c r="K16" s="1206"/>
      <c r="L16" s="1206"/>
      <c r="M16" s="202" t="s">
        <v>508</v>
      </c>
      <c r="O16" s="192"/>
    </row>
    <row r="17" spans="1:25" ht="24" customHeight="1" x14ac:dyDescent="0.2">
      <c r="A17" s="2237"/>
      <c r="B17" s="197"/>
      <c r="C17" s="210"/>
      <c r="D17" s="198"/>
      <c r="E17" s="199"/>
      <c r="F17" s="278"/>
      <c r="G17" s="198"/>
      <c r="H17" s="200"/>
      <c r="I17" s="200"/>
      <c r="J17" s="1206"/>
      <c r="K17" s="1206"/>
      <c r="L17" s="1206"/>
      <c r="M17" s="202" t="s">
        <v>508</v>
      </c>
      <c r="O17" s="192"/>
    </row>
    <row r="18" spans="1:25" ht="24" customHeight="1" x14ac:dyDescent="0.2">
      <c r="A18" s="2237"/>
      <c r="B18" s="197"/>
      <c r="C18" s="210"/>
      <c r="D18" s="198"/>
      <c r="E18" s="199"/>
      <c r="F18" s="278"/>
      <c r="G18" s="198"/>
      <c r="H18" s="200"/>
      <c r="I18" s="200"/>
      <c r="J18" s="1206"/>
      <c r="K18" s="1206"/>
      <c r="L18" s="1206"/>
      <c r="M18" s="280" t="s">
        <v>508</v>
      </c>
      <c r="O18" s="192"/>
    </row>
    <row r="19" spans="1:25" ht="24" customHeight="1" thickBot="1" x14ac:dyDescent="0.25">
      <c r="A19" s="2237"/>
      <c r="B19" s="1199"/>
      <c r="C19" s="1207"/>
      <c r="D19" s="1193"/>
      <c r="E19" s="1194"/>
      <c r="F19" s="1195"/>
      <c r="G19" s="1196"/>
      <c r="H19" s="1197"/>
      <c r="I19" s="1197"/>
      <c r="J19" s="1270"/>
      <c r="K19" s="1270"/>
      <c r="L19" s="1270"/>
      <c r="M19" s="1198" t="s">
        <v>508</v>
      </c>
      <c r="O19" s="192"/>
    </row>
    <row r="20" spans="1:25" ht="14.4" thickTop="1" thickBot="1" x14ac:dyDescent="0.25">
      <c r="A20" s="2233"/>
      <c r="B20" s="2234" t="s">
        <v>479</v>
      </c>
      <c r="C20" s="2235"/>
      <c r="D20" s="2236"/>
      <c r="E20" s="193"/>
      <c r="F20" s="277"/>
      <c r="G20" s="194"/>
      <c r="H20" s="195">
        <f>SUM(H13:H19)</f>
        <v>0</v>
      </c>
      <c r="I20" s="195">
        <f>SUM(I13:I19)</f>
        <v>0</v>
      </c>
      <c r="J20" s="195">
        <f>SUM(J13:J19)</f>
        <v>0</v>
      </c>
      <c r="K20" s="195">
        <f>SUM(K13:K19)</f>
        <v>0</v>
      </c>
      <c r="L20" s="195">
        <f>SUM(L13:L19)</f>
        <v>0</v>
      </c>
      <c r="M20" s="196"/>
      <c r="O20" s="192"/>
    </row>
    <row r="21" spans="1:25" ht="24" customHeight="1" thickBot="1" x14ac:dyDescent="0.25">
      <c r="A21" s="2232"/>
      <c r="B21" s="204"/>
      <c r="C21" s="207"/>
      <c r="D21" s="205"/>
      <c r="E21" s="206"/>
      <c r="F21" s="279"/>
      <c r="G21" s="208"/>
      <c r="H21" s="209"/>
      <c r="I21" s="209"/>
      <c r="J21" s="1204"/>
      <c r="K21" s="1204"/>
      <c r="L21" s="1205"/>
      <c r="M21" s="201" t="s">
        <v>508</v>
      </c>
      <c r="O21" s="192"/>
    </row>
    <row r="22" spans="1:25" ht="14.4" thickTop="1" thickBot="1" x14ac:dyDescent="0.25">
      <c r="A22" s="2233"/>
      <c r="B22" s="2234" t="s">
        <v>479</v>
      </c>
      <c r="C22" s="2235"/>
      <c r="D22" s="2236"/>
      <c r="E22" s="193"/>
      <c r="F22" s="277"/>
      <c r="G22" s="194"/>
      <c r="H22" s="195">
        <f>SUM(H21:H21)</f>
        <v>0</v>
      </c>
      <c r="I22" s="195">
        <f>SUM(I21:I21)</f>
        <v>0</v>
      </c>
      <c r="J22" s="195">
        <f>SUM(J21:J21)</f>
        <v>0</v>
      </c>
      <c r="K22" s="195">
        <f>SUM(K21:K21)</f>
        <v>0</v>
      </c>
      <c r="L22" s="195">
        <f>SUM(L21:L21)</f>
        <v>0</v>
      </c>
      <c r="M22" s="196"/>
      <c r="O22" s="192"/>
    </row>
    <row r="23" spans="1:25" ht="14.25" customHeight="1" thickBot="1" x14ac:dyDescent="0.25">
      <c r="A23" s="2229" t="s">
        <v>474</v>
      </c>
      <c r="B23" s="2230"/>
      <c r="C23" s="2230"/>
      <c r="D23" s="2230"/>
      <c r="E23" s="2230"/>
      <c r="F23" s="2231"/>
      <c r="G23" s="211"/>
      <c r="H23" s="212">
        <f>SUM(H22,H20,H12,H9,H7)</f>
        <v>0</v>
      </c>
      <c r="I23" s="212">
        <f>SUM(I22,I20,I12,I9,I7)</f>
        <v>0</v>
      </c>
      <c r="J23" s="212">
        <f>SUM(J22,J20,J12,J9,J7)</f>
        <v>0</v>
      </c>
      <c r="K23" s="212">
        <f>SUM(K22,K20,K12,K9,K7)</f>
        <v>0</v>
      </c>
      <c r="L23" s="212">
        <f>SUM(L22,L20,L12,L9,L7)</f>
        <v>0</v>
      </c>
      <c r="M23" s="213"/>
      <c r="O23" s="192"/>
    </row>
    <row r="25" spans="1:25" x14ac:dyDescent="0.2">
      <c r="I25" s="192"/>
    </row>
    <row r="26" spans="1:25" x14ac:dyDescent="0.2">
      <c r="A26" s="436"/>
      <c r="B26" s="436"/>
      <c r="C26" s="436"/>
      <c r="D26" s="436"/>
      <c r="E26" s="436"/>
      <c r="F26" s="1724"/>
      <c r="G26" s="436"/>
      <c r="H26" s="436"/>
      <c r="I26" s="436"/>
      <c r="J26" s="436"/>
      <c r="K26" s="436"/>
      <c r="L26" s="436"/>
      <c r="M26" s="436"/>
      <c r="N26" s="436"/>
      <c r="O26" s="436"/>
      <c r="P26" s="436"/>
      <c r="Q26" s="436"/>
      <c r="R26" s="436"/>
      <c r="S26" s="436"/>
      <c r="T26" s="436"/>
      <c r="U26" s="436"/>
      <c r="V26" s="436"/>
      <c r="W26" s="436"/>
      <c r="X26" s="436"/>
      <c r="Y26" s="436"/>
    </row>
    <row r="27" spans="1:25" x14ac:dyDescent="0.2">
      <c r="A27" s="436"/>
      <c r="B27" s="436"/>
      <c r="C27" s="436"/>
      <c r="D27" s="436"/>
      <c r="E27" s="436"/>
      <c r="F27" s="1724"/>
      <c r="G27" s="436"/>
      <c r="H27" s="436"/>
      <c r="I27" s="1725"/>
      <c r="J27" s="436"/>
      <c r="K27" s="436"/>
      <c r="L27" s="436"/>
      <c r="M27" s="436"/>
      <c r="N27" s="436"/>
      <c r="O27" s="436"/>
      <c r="P27" s="436"/>
      <c r="Q27" s="436"/>
      <c r="R27" s="436"/>
      <c r="S27" s="436"/>
      <c r="T27" s="436"/>
      <c r="U27" s="436"/>
      <c r="V27" s="436"/>
      <c r="W27" s="436"/>
      <c r="X27" s="436"/>
      <c r="Y27" s="436"/>
    </row>
    <row r="28" spans="1:25" x14ac:dyDescent="0.2">
      <c r="A28" s="436"/>
      <c r="B28" s="436"/>
      <c r="C28" s="436"/>
      <c r="D28" s="436"/>
      <c r="E28" s="436"/>
      <c r="F28" s="1724"/>
      <c r="G28" s="436"/>
      <c r="H28" s="436"/>
      <c r="I28" s="436"/>
      <c r="J28" s="436"/>
      <c r="K28" s="436"/>
      <c r="L28" s="436"/>
      <c r="M28" s="436"/>
      <c r="N28" s="436"/>
      <c r="O28" s="436"/>
      <c r="P28" s="436"/>
      <c r="Q28" s="436"/>
      <c r="R28" s="436"/>
      <c r="S28" s="436"/>
      <c r="T28" s="436"/>
      <c r="U28" s="436"/>
      <c r="V28" s="436"/>
      <c r="W28" s="436"/>
      <c r="X28" s="436"/>
      <c r="Y28" s="436"/>
    </row>
    <row r="29" spans="1:25" x14ac:dyDescent="0.2">
      <c r="A29" s="436"/>
      <c r="B29" s="436"/>
      <c r="C29" s="436"/>
      <c r="D29" s="436"/>
      <c r="E29" s="436"/>
      <c r="F29" s="1724"/>
      <c r="G29" s="436"/>
      <c r="H29" s="436"/>
      <c r="I29" s="436"/>
      <c r="J29" s="436"/>
      <c r="K29" s="436"/>
      <c r="L29" s="436"/>
      <c r="M29" s="436"/>
      <c r="N29" s="436"/>
      <c r="O29" s="436"/>
      <c r="P29" s="436"/>
      <c r="Q29" s="436"/>
      <c r="R29" s="436"/>
      <c r="S29" s="436"/>
      <c r="T29" s="436"/>
      <c r="U29" s="436"/>
      <c r="V29" s="436"/>
      <c r="W29" s="436"/>
      <c r="X29" s="436"/>
      <c r="Y29" s="436"/>
    </row>
  </sheetData>
  <mergeCells count="20">
    <mergeCell ref="A6:A7"/>
    <mergeCell ref="B7:D7"/>
    <mergeCell ref="G4:G5"/>
    <mergeCell ref="M4:M5"/>
    <mergeCell ref="H4:H5"/>
    <mergeCell ref="I4:L4"/>
    <mergeCell ref="A1:G1"/>
    <mergeCell ref="B2:G2"/>
    <mergeCell ref="A4:C5"/>
    <mergeCell ref="D4:D5"/>
    <mergeCell ref="E4:F4"/>
    <mergeCell ref="A23:F23"/>
    <mergeCell ref="A8:A9"/>
    <mergeCell ref="B9:D9"/>
    <mergeCell ref="A10:A12"/>
    <mergeCell ref="B12:D12"/>
    <mergeCell ref="A13:A20"/>
    <mergeCell ref="B20:D20"/>
    <mergeCell ref="A21:A22"/>
    <mergeCell ref="B22:D22"/>
  </mergeCells>
  <phoneticPr fontId="8"/>
  <printOptions horizontalCentered="1"/>
  <pageMargins left="0.59055118110236227" right="0.59055118110236227" top="0.59055118110236227" bottom="0.39370078740157483" header="0.51181102362204722" footer="0.31496062992125984"/>
  <pageSetup paperSize="9" pageOrder="overThenDown" orientation="portrait" r:id="rId1"/>
  <headerFooter scaleWithDoc="0" alignWithMargins="0">
    <oddFooter>&amp;C&amp;18-&amp;P -</oddFooter>
  </headerFooter>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AB89"/>
  <sheetViews>
    <sheetView view="pageBreakPreview" zoomScale="90" zoomScaleNormal="100" zoomScaleSheetLayoutView="90" workbookViewId="0">
      <pane xSplit="3" ySplit="6" topLeftCell="D7" activePane="bottomRight" state="frozen"/>
      <selection activeCell="E54" sqref="E54"/>
      <selection pane="topRight" activeCell="E54" sqref="E54"/>
      <selection pane="bottomLeft" activeCell="E54" sqref="E54"/>
      <selection pane="bottomRight" activeCell="E91" sqref="E91"/>
    </sheetView>
  </sheetViews>
  <sheetFormatPr defaultColWidth="12.109375" defaultRowHeight="16.2" x14ac:dyDescent="0.2"/>
  <cols>
    <col min="1" max="1" width="4.77734375" style="655" bestFit="1" customWidth="1"/>
    <col min="2" max="2" width="1.77734375" style="655" customWidth="1"/>
    <col min="3" max="3" width="11.44140625" style="655" customWidth="1"/>
    <col min="4" max="4" width="9.44140625" style="221" bestFit="1" customWidth="1"/>
    <col min="5" max="5" width="8.44140625" style="221" bestFit="1" customWidth="1"/>
    <col min="6" max="6" width="10.5546875" style="221" bestFit="1" customWidth="1"/>
    <col min="7" max="7" width="11.6640625" style="221" customWidth="1"/>
    <col min="8" max="8" width="8.44140625" style="221" bestFit="1" customWidth="1"/>
    <col min="9" max="11" width="8.44140625" style="221" customWidth="1"/>
    <col min="12" max="12" width="4.6640625" style="221" customWidth="1"/>
    <col min="13" max="13" width="14.6640625" style="221" customWidth="1"/>
    <col min="14" max="14" width="10.88671875" style="221" customWidth="1"/>
    <col min="15" max="15" width="5.77734375" style="221" customWidth="1"/>
    <col min="16" max="16" width="11.109375" style="221" customWidth="1"/>
    <col min="17" max="17" width="8.77734375" style="221" customWidth="1"/>
    <col min="18" max="18" width="10" style="221" customWidth="1"/>
    <col min="19" max="19" width="8.33203125" style="221" customWidth="1"/>
    <col min="20" max="20" width="7.33203125" style="221" customWidth="1"/>
    <col min="21" max="21" width="8.109375" style="221" customWidth="1"/>
    <col min="22" max="22" width="8.6640625" style="221" customWidth="1"/>
    <col min="23" max="23" width="9.44140625" style="221" bestFit="1" customWidth="1"/>
    <col min="24" max="16384" width="12.109375" style="221"/>
  </cols>
  <sheetData>
    <row r="1" spans="1:28" x14ac:dyDescent="0.2">
      <c r="A1" s="1819" t="s">
        <v>553</v>
      </c>
      <c r="B1" s="1819"/>
      <c r="C1" s="1819"/>
      <c r="D1" s="1819"/>
      <c r="E1" s="1819"/>
      <c r="F1" s="1819"/>
      <c r="G1" s="1819"/>
      <c r="H1" s="1819"/>
      <c r="I1" s="1819"/>
      <c r="J1" s="1819"/>
      <c r="K1" s="1819"/>
      <c r="L1" s="576"/>
      <c r="M1" s="576"/>
      <c r="N1" s="576"/>
      <c r="O1" s="576"/>
    </row>
    <row r="2" spans="1:28" ht="16.8" thickBot="1" x14ac:dyDescent="0.25">
      <c r="A2" s="577"/>
      <c r="B2" s="577"/>
      <c r="C2" s="577"/>
      <c r="D2" s="214"/>
      <c r="E2" s="214"/>
      <c r="F2" s="214"/>
      <c r="G2" s="214"/>
      <c r="H2" s="214"/>
      <c r="I2" s="214"/>
      <c r="J2" s="214"/>
      <c r="K2" s="214"/>
      <c r="L2" s="576"/>
      <c r="M2" s="576"/>
      <c r="N2" s="576"/>
      <c r="O2" s="576"/>
    </row>
    <row r="3" spans="1:28" ht="15" customHeight="1" thickBot="1" x14ac:dyDescent="0.25">
      <c r="A3" s="1796" t="s">
        <v>85</v>
      </c>
      <c r="B3" s="1797"/>
      <c r="C3" s="1798"/>
      <c r="D3" s="1799" t="s">
        <v>433</v>
      </c>
      <c r="E3" s="1826" t="s">
        <v>434</v>
      </c>
      <c r="F3" s="1842" t="s">
        <v>435</v>
      </c>
      <c r="G3" s="1838" t="s">
        <v>86</v>
      </c>
      <c r="H3" s="1839"/>
      <c r="I3" s="1839"/>
      <c r="J3" s="1839"/>
      <c r="K3" s="1840"/>
      <c r="L3" s="576"/>
      <c r="M3" s="576"/>
      <c r="S3" s="1808" t="s">
        <v>85</v>
      </c>
      <c r="T3" s="1803"/>
      <c r="U3" s="578" t="s">
        <v>0</v>
      </c>
      <c r="V3" s="579" t="s">
        <v>320</v>
      </c>
      <c r="W3" s="1791" t="s">
        <v>102</v>
      </c>
      <c r="X3" s="580"/>
      <c r="Y3" s="581" t="s">
        <v>86</v>
      </c>
      <c r="Z3" s="581"/>
      <c r="AA3" s="581"/>
      <c r="AB3" s="582"/>
    </row>
    <row r="4" spans="1:28" ht="15" customHeight="1" thickBot="1" x14ac:dyDescent="0.25">
      <c r="A4" s="1793"/>
      <c r="B4" s="1794"/>
      <c r="C4" s="1795"/>
      <c r="D4" s="1800"/>
      <c r="E4" s="1827"/>
      <c r="F4" s="1843"/>
      <c r="G4" s="1834" t="s">
        <v>89</v>
      </c>
      <c r="H4" s="1836" t="s">
        <v>206</v>
      </c>
      <c r="I4" s="1836" t="s">
        <v>207</v>
      </c>
      <c r="J4" s="1836" t="s">
        <v>208</v>
      </c>
      <c r="K4" s="1822" t="s">
        <v>90</v>
      </c>
      <c r="L4" s="576"/>
      <c r="M4" s="576"/>
      <c r="S4" s="1809"/>
      <c r="T4" s="1810"/>
      <c r="U4" s="583" t="s">
        <v>1</v>
      </c>
      <c r="V4" s="583" t="s">
        <v>87</v>
      </c>
      <c r="W4" s="1792"/>
      <c r="X4" s="1785" t="s">
        <v>89</v>
      </c>
      <c r="Y4" s="1788" t="s">
        <v>206</v>
      </c>
      <c r="Z4" s="1788" t="s">
        <v>207</v>
      </c>
      <c r="AA4" s="1788" t="s">
        <v>208</v>
      </c>
      <c r="AB4" s="1781" t="s">
        <v>90</v>
      </c>
    </row>
    <row r="5" spans="1:28" ht="15" customHeight="1" thickBot="1" x14ac:dyDescent="0.25">
      <c r="A5" s="1793"/>
      <c r="B5" s="1794"/>
      <c r="C5" s="1795"/>
      <c r="D5" s="1800"/>
      <c r="E5" s="1827"/>
      <c r="F5" s="1843"/>
      <c r="G5" s="1835"/>
      <c r="H5" s="1837"/>
      <c r="I5" s="1837"/>
      <c r="J5" s="1837"/>
      <c r="K5" s="1823"/>
      <c r="L5" s="576"/>
      <c r="M5" s="584" t="s">
        <v>265</v>
      </c>
      <c r="N5" s="1784" t="s">
        <v>266</v>
      </c>
      <c r="O5" s="1784"/>
      <c r="S5" s="1809"/>
      <c r="T5" s="1810"/>
      <c r="U5" s="583" t="s">
        <v>3</v>
      </c>
      <c r="V5" s="583" t="s">
        <v>88</v>
      </c>
      <c r="W5" s="1792"/>
      <c r="X5" s="1786"/>
      <c r="Y5" s="1789"/>
      <c r="Z5" s="1789"/>
      <c r="AA5" s="1789"/>
      <c r="AB5" s="1782"/>
    </row>
    <row r="6" spans="1:28" ht="15" customHeight="1" thickBot="1" x14ac:dyDescent="0.25">
      <c r="A6" s="1793"/>
      <c r="B6" s="1794"/>
      <c r="C6" s="1795"/>
      <c r="D6" s="1801"/>
      <c r="E6" s="1828"/>
      <c r="F6" s="1844"/>
      <c r="G6" s="1835"/>
      <c r="H6" s="1837"/>
      <c r="I6" s="1837"/>
      <c r="J6" s="1837"/>
      <c r="K6" s="1823"/>
      <c r="L6" s="576"/>
      <c r="M6" s="576"/>
      <c r="N6" s="1784"/>
      <c r="O6" s="1784"/>
      <c r="S6" s="1811"/>
      <c r="T6" s="1812"/>
      <c r="U6" s="585" t="s">
        <v>321</v>
      </c>
      <c r="V6" s="585" t="s">
        <v>322</v>
      </c>
      <c r="W6" s="586" t="s">
        <v>323</v>
      </c>
      <c r="X6" s="1787"/>
      <c r="Y6" s="1790"/>
      <c r="Z6" s="1790"/>
      <c r="AA6" s="1790"/>
      <c r="AB6" s="1783"/>
    </row>
    <row r="7" spans="1:28" s="222" customFormat="1" ht="18.75" customHeight="1" thickBot="1" x14ac:dyDescent="0.25">
      <c r="A7" s="1793" t="s">
        <v>344</v>
      </c>
      <c r="B7" s="1794"/>
      <c r="C7" s="1795"/>
      <c r="D7" s="587">
        <v>64900</v>
      </c>
      <c r="E7" s="415">
        <v>561</v>
      </c>
      <c r="F7" s="587">
        <v>364100</v>
      </c>
      <c r="G7" s="588">
        <f>SUM(G8:G10)</f>
        <v>44469</v>
      </c>
      <c r="H7" s="589">
        <f>SUM(H8:H10)</f>
        <v>9970.5</v>
      </c>
      <c r="I7" s="589">
        <f>SUM(I8:I10)</f>
        <v>4412.5</v>
      </c>
      <c r="J7" s="589">
        <f>SUM(J8:J10)</f>
        <v>5718.9</v>
      </c>
      <c r="K7" s="590">
        <f>SUM(K8:K10)</f>
        <v>357.5</v>
      </c>
      <c r="L7" s="417"/>
      <c r="M7" s="591">
        <f>SUM(G7:K7)</f>
        <v>64928.4</v>
      </c>
      <c r="P7" s="1668">
        <f>SUM(F8:F10)</f>
        <v>364038</v>
      </c>
      <c r="S7" s="1802" t="s">
        <v>92</v>
      </c>
      <c r="T7" s="1803"/>
      <c r="U7" s="592"/>
      <c r="V7" s="593"/>
      <c r="W7" s="594"/>
      <c r="X7" s="592">
        <f>SUM(X8:X10)</f>
        <v>0</v>
      </c>
      <c r="Y7" s="592">
        <f>SUM(Y8:Y10)</f>
        <v>0</v>
      </c>
      <c r="Z7" s="592">
        <f>SUM(Z8:Z10)</f>
        <v>0</v>
      </c>
      <c r="AA7" s="592">
        <f>SUM(AA8:AA10)</f>
        <v>0</v>
      </c>
      <c r="AB7" s="594">
        <f>SUM(AB8:AB10)</f>
        <v>0</v>
      </c>
    </row>
    <row r="8" spans="1:28" s="222" customFormat="1" ht="20.100000000000001" customHeight="1" x14ac:dyDescent="0.2">
      <c r="A8" s="1824" t="s">
        <v>91</v>
      </c>
      <c r="B8" s="1825"/>
      <c r="C8" s="1805"/>
      <c r="D8" s="595">
        <f>SUM(D11:D13)</f>
        <v>35712</v>
      </c>
      <c r="E8" s="596">
        <f>ROUND(F8/D8*100,0)</f>
        <v>544</v>
      </c>
      <c r="F8" s="597">
        <f t="shared" ref="F8:K8" si="0">SUM(F11:F13)</f>
        <v>194166</v>
      </c>
      <c r="G8" s="598">
        <f t="shared" si="0"/>
        <v>22494</v>
      </c>
      <c r="H8" s="595">
        <f t="shared" si="0"/>
        <v>8212</v>
      </c>
      <c r="I8" s="595">
        <f t="shared" si="0"/>
        <v>3203</v>
      </c>
      <c r="J8" s="595">
        <f t="shared" si="0"/>
        <v>1698.4</v>
      </c>
      <c r="K8" s="599">
        <f t="shared" si="0"/>
        <v>105</v>
      </c>
      <c r="L8" s="417"/>
      <c r="M8" s="591">
        <f>SUM(G8:K8)</f>
        <v>35712.400000000001</v>
      </c>
      <c r="S8" s="1804" t="s">
        <v>91</v>
      </c>
      <c r="T8" s="1805"/>
      <c r="U8" s="600"/>
      <c r="V8" s="601"/>
      <c r="W8" s="602"/>
      <c r="X8" s="600">
        <f>SUM(S11:S13)</f>
        <v>0</v>
      </c>
      <c r="Y8" s="600">
        <f>SUM(T11:T13)</f>
        <v>0</v>
      </c>
      <c r="Z8" s="600">
        <f>SUM(U11:U13)</f>
        <v>0</v>
      </c>
      <c r="AA8" s="600">
        <f>SUM(V11:V13)</f>
        <v>0</v>
      </c>
      <c r="AB8" s="602">
        <f>SUM(W11:W13)</f>
        <v>0</v>
      </c>
    </row>
    <row r="9" spans="1:28" s="222" customFormat="1" ht="20.100000000000001" customHeight="1" x14ac:dyDescent="0.2">
      <c r="A9" s="1829" t="s">
        <v>345</v>
      </c>
      <c r="B9" s="1830"/>
      <c r="C9" s="1807"/>
      <c r="D9" s="603">
        <f>SUM(D14:D15)</f>
        <v>22359</v>
      </c>
      <c r="E9" s="217">
        <f t="shared" ref="E9:E17" si="1">ROUND(F9/D9*100,0)</f>
        <v>599</v>
      </c>
      <c r="F9" s="604">
        <f t="shared" ref="F9:K9" si="2">SUM(F14:F15)</f>
        <v>134029</v>
      </c>
      <c r="G9" s="605">
        <f t="shared" si="2"/>
        <v>16049</v>
      </c>
      <c r="H9" s="603">
        <f t="shared" si="2"/>
        <v>1312</v>
      </c>
      <c r="I9" s="603">
        <f t="shared" si="2"/>
        <v>918</v>
      </c>
      <c r="J9" s="603">
        <f t="shared" si="2"/>
        <v>3865</v>
      </c>
      <c r="K9" s="606">
        <f t="shared" si="2"/>
        <v>215</v>
      </c>
      <c r="L9" s="417"/>
      <c r="M9" s="591">
        <f>SUM(G9:K9)</f>
        <v>22359</v>
      </c>
      <c r="S9" s="1806" t="s">
        <v>93</v>
      </c>
      <c r="T9" s="1807"/>
      <c r="U9" s="607"/>
      <c r="V9" s="608"/>
      <c r="W9" s="609"/>
      <c r="X9" s="607">
        <f>SUM(S14:S15)</f>
        <v>0</v>
      </c>
      <c r="Y9" s="607">
        <f>SUM(T14:T15)</f>
        <v>0</v>
      </c>
      <c r="Z9" s="607">
        <f>SUM(U14:U15)</f>
        <v>0</v>
      </c>
      <c r="AA9" s="607">
        <f>SUM(V14:V15)</f>
        <v>0</v>
      </c>
      <c r="AB9" s="609">
        <f>SUM(W14:W15)</f>
        <v>0</v>
      </c>
    </row>
    <row r="10" spans="1:28" s="222" customFormat="1" ht="20.100000000000001" customHeight="1" thickBot="1" x14ac:dyDescent="0.25">
      <c r="A10" s="1831" t="s">
        <v>94</v>
      </c>
      <c r="B10" s="1832"/>
      <c r="C10" s="1816"/>
      <c r="D10" s="610">
        <f>SUM(D16:D17)</f>
        <v>6857</v>
      </c>
      <c r="E10" s="611">
        <f t="shared" si="1"/>
        <v>523</v>
      </c>
      <c r="F10" s="612">
        <f t="shared" ref="F10:K10" si="3">SUM(F16:F17)</f>
        <v>35843</v>
      </c>
      <c r="G10" s="613">
        <f t="shared" si="3"/>
        <v>5926</v>
      </c>
      <c r="H10" s="610">
        <f t="shared" si="3"/>
        <v>446.5</v>
      </c>
      <c r="I10" s="610">
        <f t="shared" si="3"/>
        <v>291.5</v>
      </c>
      <c r="J10" s="610">
        <f t="shared" si="3"/>
        <v>155.5</v>
      </c>
      <c r="K10" s="614">
        <f t="shared" si="3"/>
        <v>37.5</v>
      </c>
      <c r="L10" s="417"/>
      <c r="M10" s="591">
        <f>SUM(G10:K10)</f>
        <v>6857</v>
      </c>
      <c r="S10" s="1815" t="s">
        <v>94</v>
      </c>
      <c r="T10" s="1816"/>
      <c r="U10" s="615"/>
      <c r="V10" s="616"/>
      <c r="W10" s="617"/>
      <c r="X10" s="615">
        <f>SUM(S16:S17)</f>
        <v>0</v>
      </c>
      <c r="Y10" s="615">
        <f>SUM(T16:T17)</f>
        <v>0</v>
      </c>
      <c r="Z10" s="615">
        <f>SUM(U16:U17)</f>
        <v>0</v>
      </c>
      <c r="AA10" s="615">
        <f>SUM(V16:V17)</f>
        <v>0</v>
      </c>
      <c r="AB10" s="617">
        <f>SUM(W16:W17)</f>
        <v>0</v>
      </c>
    </row>
    <row r="11" spans="1:28" s="222" customFormat="1" ht="20.100000000000001" customHeight="1" thickBot="1" x14ac:dyDescent="0.25">
      <c r="A11" s="1821" t="s">
        <v>101</v>
      </c>
      <c r="B11" s="1846" t="s">
        <v>346</v>
      </c>
      <c r="C11" s="1803"/>
      <c r="D11" s="415">
        <f>SUM(D20,D24,D28)</f>
        <v>7704</v>
      </c>
      <c r="E11" s="415">
        <f t="shared" si="1"/>
        <v>521</v>
      </c>
      <c r="F11" s="416">
        <f t="shared" ref="F11:K11" si="4">SUM(F20,F24,F28)</f>
        <v>40176</v>
      </c>
      <c r="G11" s="415">
        <f t="shared" si="4"/>
        <v>6721</v>
      </c>
      <c r="H11" s="415">
        <f t="shared" si="4"/>
        <v>812</v>
      </c>
      <c r="I11" s="415">
        <f t="shared" si="4"/>
        <v>146</v>
      </c>
      <c r="J11" s="415">
        <f t="shared" si="4"/>
        <v>24.4</v>
      </c>
      <c r="K11" s="438">
        <f t="shared" si="4"/>
        <v>1</v>
      </c>
      <c r="L11" s="417"/>
      <c r="M11" s="418">
        <f>SUM(G11:K11)</f>
        <v>7704.4</v>
      </c>
      <c r="N11" s="418">
        <f t="shared" ref="N11:N17" si="5">M11-D11</f>
        <v>0.3999999999996362</v>
      </c>
      <c r="O11" s="417"/>
    </row>
    <row r="12" spans="1:28" s="222" customFormat="1" ht="20.100000000000001" customHeight="1" thickBot="1" x14ac:dyDescent="0.25">
      <c r="A12" s="1821"/>
      <c r="B12" s="1820" t="s">
        <v>347</v>
      </c>
      <c r="C12" s="1807"/>
      <c r="D12" s="618">
        <f>SUM(D30,D34,D43)</f>
        <v>19100</v>
      </c>
      <c r="E12" s="618">
        <f t="shared" si="1"/>
        <v>549</v>
      </c>
      <c r="F12" s="619">
        <f t="shared" ref="F12:K12" si="6">SUM(F30,F34,F43)</f>
        <v>104880</v>
      </c>
      <c r="G12" s="618">
        <f t="shared" si="6"/>
        <v>11476</v>
      </c>
      <c r="H12" s="618">
        <f t="shared" si="6"/>
        <v>3560</v>
      </c>
      <c r="I12" s="618">
        <f t="shared" si="6"/>
        <v>2367</v>
      </c>
      <c r="J12" s="618">
        <f t="shared" si="6"/>
        <v>1619</v>
      </c>
      <c r="K12" s="620">
        <f t="shared" si="6"/>
        <v>78</v>
      </c>
      <c r="L12" s="417"/>
      <c r="M12" s="418">
        <f t="shared" ref="M12:M17" si="7">SUM(G12:K12)</f>
        <v>19100</v>
      </c>
      <c r="N12" s="418">
        <f t="shared" si="5"/>
        <v>0</v>
      </c>
      <c r="O12" s="417"/>
    </row>
    <row r="13" spans="1:28" s="222" customFormat="1" ht="20.100000000000001" customHeight="1" thickBot="1" x14ac:dyDescent="0.25">
      <c r="A13" s="1821"/>
      <c r="B13" s="1820" t="s">
        <v>348</v>
      </c>
      <c r="C13" s="1807"/>
      <c r="D13" s="618">
        <f>SUM(D53)</f>
        <v>8908</v>
      </c>
      <c r="E13" s="618">
        <f t="shared" si="1"/>
        <v>551</v>
      </c>
      <c r="F13" s="619">
        <f t="shared" ref="F13:K13" si="8">SUM(F53)</f>
        <v>49110</v>
      </c>
      <c r="G13" s="618">
        <f t="shared" si="8"/>
        <v>4297</v>
      </c>
      <c r="H13" s="618">
        <f t="shared" si="8"/>
        <v>3840</v>
      </c>
      <c r="I13" s="618">
        <f t="shared" si="8"/>
        <v>690</v>
      </c>
      <c r="J13" s="618">
        <f t="shared" si="8"/>
        <v>55</v>
      </c>
      <c r="K13" s="620">
        <f t="shared" si="8"/>
        <v>26</v>
      </c>
      <c r="L13" s="417"/>
      <c r="M13" s="418">
        <f t="shared" si="7"/>
        <v>8908</v>
      </c>
      <c r="N13" s="418">
        <f t="shared" si="5"/>
        <v>0</v>
      </c>
      <c r="O13" s="417"/>
    </row>
    <row r="14" spans="1:28" s="222" customFormat="1" ht="20.100000000000001" customHeight="1" thickBot="1" x14ac:dyDescent="0.25">
      <c r="A14" s="1821"/>
      <c r="B14" s="1820" t="s">
        <v>345</v>
      </c>
      <c r="C14" s="1807"/>
      <c r="D14" s="618">
        <f>SUM(D57,D61,D69)</f>
        <v>20505</v>
      </c>
      <c r="E14" s="618">
        <f t="shared" si="1"/>
        <v>604</v>
      </c>
      <c r="F14" s="619">
        <f t="shared" ref="F14:K14" si="9">SUM(F57,F61,F69)</f>
        <v>123849</v>
      </c>
      <c r="G14" s="618">
        <f t="shared" si="9"/>
        <v>16049</v>
      </c>
      <c r="H14" s="618">
        <f t="shared" si="9"/>
        <v>1165</v>
      </c>
      <c r="I14" s="618">
        <f t="shared" si="9"/>
        <v>404</v>
      </c>
      <c r="J14" s="618">
        <f t="shared" si="9"/>
        <v>2813</v>
      </c>
      <c r="K14" s="620">
        <f t="shared" si="9"/>
        <v>74</v>
      </c>
      <c r="L14" s="417"/>
      <c r="M14" s="418">
        <f t="shared" si="7"/>
        <v>20505</v>
      </c>
      <c r="N14" s="418">
        <f t="shared" si="5"/>
        <v>0</v>
      </c>
      <c r="O14" s="417"/>
    </row>
    <row r="15" spans="1:28" s="222" customFormat="1" ht="20.100000000000001" customHeight="1" thickBot="1" x14ac:dyDescent="0.25">
      <c r="A15" s="1821"/>
      <c r="B15" s="1820" t="s">
        <v>99</v>
      </c>
      <c r="C15" s="1807"/>
      <c r="D15" s="618">
        <f>SUM(D73)</f>
        <v>1854</v>
      </c>
      <c r="E15" s="618">
        <f t="shared" si="1"/>
        <v>549</v>
      </c>
      <c r="F15" s="619">
        <f t="shared" ref="F15:K15" si="10">SUM(F73)</f>
        <v>10180</v>
      </c>
      <c r="G15" s="618">
        <f t="shared" si="10"/>
        <v>0</v>
      </c>
      <c r="H15" s="618">
        <f t="shared" si="10"/>
        <v>147</v>
      </c>
      <c r="I15" s="618">
        <f t="shared" si="10"/>
        <v>514</v>
      </c>
      <c r="J15" s="618">
        <f t="shared" si="10"/>
        <v>1052</v>
      </c>
      <c r="K15" s="619">
        <f t="shared" si="10"/>
        <v>141</v>
      </c>
      <c r="L15" s="417"/>
      <c r="M15" s="418">
        <f t="shared" si="7"/>
        <v>1854</v>
      </c>
      <c r="N15" s="418">
        <f t="shared" si="5"/>
        <v>0</v>
      </c>
      <c r="O15" s="417"/>
    </row>
    <row r="16" spans="1:28" s="222" customFormat="1" ht="20.100000000000001" customHeight="1" thickBot="1" x14ac:dyDescent="0.25">
      <c r="A16" s="1821"/>
      <c r="B16" s="1820" t="s">
        <v>349</v>
      </c>
      <c r="C16" s="1807"/>
      <c r="D16" s="618">
        <f>SUM(D78,D87)</f>
        <v>3107</v>
      </c>
      <c r="E16" s="618">
        <f t="shared" si="1"/>
        <v>523</v>
      </c>
      <c r="F16" s="619">
        <f t="shared" ref="F16:K16" si="11">SUM(F78,F87)</f>
        <v>16243</v>
      </c>
      <c r="G16" s="618">
        <f t="shared" si="11"/>
        <v>2926</v>
      </c>
      <c r="H16" s="618">
        <f t="shared" si="11"/>
        <v>34</v>
      </c>
      <c r="I16" s="618">
        <f t="shared" si="11"/>
        <v>104</v>
      </c>
      <c r="J16" s="618">
        <f t="shared" si="11"/>
        <v>43</v>
      </c>
      <c r="K16" s="620">
        <f t="shared" si="11"/>
        <v>0</v>
      </c>
      <c r="L16" s="417"/>
      <c r="M16" s="418">
        <f t="shared" si="7"/>
        <v>3107</v>
      </c>
      <c r="N16" s="418">
        <f t="shared" si="5"/>
        <v>0</v>
      </c>
      <c r="O16" s="417"/>
    </row>
    <row r="17" spans="1:16" s="222" customFormat="1" ht="20.100000000000001" customHeight="1" thickBot="1" x14ac:dyDescent="0.25">
      <c r="A17" s="1821"/>
      <c r="B17" s="1833" t="s">
        <v>103</v>
      </c>
      <c r="C17" s="1816"/>
      <c r="D17" s="621">
        <f>SUM(D88)</f>
        <v>3750</v>
      </c>
      <c r="E17" s="621">
        <f t="shared" si="1"/>
        <v>523</v>
      </c>
      <c r="F17" s="622">
        <f t="shared" ref="F17:K17" si="12">SUM(F88)</f>
        <v>19600</v>
      </c>
      <c r="G17" s="621">
        <f t="shared" si="12"/>
        <v>3000</v>
      </c>
      <c r="H17" s="621">
        <f t="shared" si="12"/>
        <v>412.5</v>
      </c>
      <c r="I17" s="621">
        <f t="shared" si="12"/>
        <v>187.5</v>
      </c>
      <c r="J17" s="621">
        <f t="shared" si="12"/>
        <v>112.5</v>
      </c>
      <c r="K17" s="623">
        <f t="shared" si="12"/>
        <v>37.5</v>
      </c>
      <c r="L17" s="417"/>
      <c r="M17" s="418">
        <f t="shared" si="7"/>
        <v>3750</v>
      </c>
      <c r="N17" s="418">
        <f t="shared" si="5"/>
        <v>0</v>
      </c>
      <c r="O17" s="417"/>
    </row>
    <row r="18" spans="1:16" s="222" customFormat="1" ht="20.100000000000001" customHeight="1" x14ac:dyDescent="0.2">
      <c r="A18" s="1770" t="s">
        <v>312</v>
      </c>
      <c r="B18" s="1841" t="s">
        <v>324</v>
      </c>
      <c r="C18" s="1767"/>
      <c r="D18" s="1208">
        <v>1870</v>
      </c>
      <c r="E18" s="1209">
        <v>499</v>
      </c>
      <c r="F18" s="1210">
        <v>9330</v>
      </c>
      <c r="G18" s="1209">
        <v>1846</v>
      </c>
      <c r="H18" s="1209">
        <v>24</v>
      </c>
      <c r="I18" s="1209"/>
      <c r="J18" s="1209"/>
      <c r="K18" s="1211"/>
      <c r="M18" s="418">
        <f>SUM(G18:K18)</f>
        <v>1870</v>
      </c>
      <c r="N18" s="418">
        <f>M18-D18</f>
        <v>0</v>
      </c>
    </row>
    <row r="19" spans="1:16" s="222" customFormat="1" ht="20.100000000000001" customHeight="1" thickBot="1" x14ac:dyDescent="0.25">
      <c r="A19" s="1772"/>
      <c r="B19" s="1768" t="s">
        <v>325</v>
      </c>
      <c r="C19" s="1768"/>
      <c r="D19" s="1212">
        <v>185</v>
      </c>
      <c r="E19" s="1213">
        <v>479</v>
      </c>
      <c r="F19" s="1214">
        <v>866</v>
      </c>
      <c r="G19" s="1213">
        <v>150</v>
      </c>
      <c r="H19" s="1213">
        <v>20</v>
      </c>
      <c r="I19" s="1213"/>
      <c r="J19" s="1213">
        <v>15.4</v>
      </c>
      <c r="K19" s="1215"/>
      <c r="M19" s="418">
        <f>SUM(G19:K19)</f>
        <v>185.4</v>
      </c>
      <c r="N19" s="418">
        <f>M19-D19</f>
        <v>0.40000000000000568</v>
      </c>
      <c r="P19" s="222" t="s">
        <v>563</v>
      </c>
    </row>
    <row r="20" spans="1:16" s="222" customFormat="1" ht="20.100000000000001" customHeight="1" thickTop="1" thickBot="1" x14ac:dyDescent="0.25">
      <c r="A20" s="1771"/>
      <c r="B20" s="1765" t="s">
        <v>484</v>
      </c>
      <c r="C20" s="1845"/>
      <c r="D20" s="626">
        <f>SUM(D18:D19)</f>
        <v>2055</v>
      </c>
      <c r="E20" s="448">
        <f>ROUND(F20/D20*100,0)</f>
        <v>496</v>
      </c>
      <c r="F20" s="449">
        <f t="shared" ref="F20:K20" si="13">SUM(F18:F19)</f>
        <v>10196</v>
      </c>
      <c r="G20" s="450">
        <f>SUM(G18:G19)</f>
        <v>1996</v>
      </c>
      <c r="H20" s="450">
        <f>SUM(H18:H19)</f>
        <v>44</v>
      </c>
      <c r="I20" s="450">
        <f t="shared" si="13"/>
        <v>0</v>
      </c>
      <c r="J20" s="450">
        <f>SUM(J18:J19)</f>
        <v>15.4</v>
      </c>
      <c r="K20" s="451">
        <f t="shared" si="13"/>
        <v>0</v>
      </c>
      <c r="M20" s="418">
        <f>SUM(G20:K20)</f>
        <v>2055.4</v>
      </c>
      <c r="N20" s="418">
        <f>M20-D20</f>
        <v>0.40000000000009095</v>
      </c>
    </row>
    <row r="21" spans="1:16" ht="20.100000000000001" customHeight="1" x14ac:dyDescent="0.2">
      <c r="A21" s="1770" t="s">
        <v>390</v>
      </c>
      <c r="B21" s="1767" t="s">
        <v>267</v>
      </c>
      <c r="C21" s="1767"/>
      <c r="D21" s="1590">
        <v>961</v>
      </c>
      <c r="E21" s="269">
        <v>513</v>
      </c>
      <c r="F21" s="627">
        <v>4930</v>
      </c>
      <c r="G21" s="269">
        <v>943</v>
      </c>
      <c r="H21" s="269">
        <v>13</v>
      </c>
      <c r="I21" s="269">
        <v>5</v>
      </c>
      <c r="J21" s="269">
        <v>0</v>
      </c>
      <c r="K21" s="625">
        <v>0</v>
      </c>
      <c r="M21" s="418">
        <f t="shared" ref="M21:M29" si="14">SUM(G21:K21)</f>
        <v>961</v>
      </c>
      <c r="N21" s="418">
        <f t="shared" ref="N21:N29" si="15">M21-D21</f>
        <v>0</v>
      </c>
    </row>
    <row r="22" spans="1:16" ht="20.100000000000001" customHeight="1" x14ac:dyDescent="0.2">
      <c r="A22" s="1772"/>
      <c r="B22" s="1768" t="s">
        <v>307</v>
      </c>
      <c r="C22" s="1768"/>
      <c r="D22" s="445">
        <v>360</v>
      </c>
      <c r="E22" s="271">
        <v>515</v>
      </c>
      <c r="F22" s="1591">
        <v>1850</v>
      </c>
      <c r="G22" s="271">
        <v>360</v>
      </c>
      <c r="H22" s="271">
        <v>0</v>
      </c>
      <c r="I22" s="271">
        <v>0</v>
      </c>
      <c r="J22" s="271">
        <v>0</v>
      </c>
      <c r="K22" s="319">
        <v>0</v>
      </c>
      <c r="M22" s="418">
        <f t="shared" si="14"/>
        <v>360</v>
      </c>
      <c r="N22" s="418">
        <f t="shared" si="15"/>
        <v>0</v>
      </c>
    </row>
    <row r="23" spans="1:16" ht="20.100000000000001" customHeight="1" thickBot="1" x14ac:dyDescent="0.25">
      <c r="A23" s="1772"/>
      <c r="B23" s="1768" t="s">
        <v>326</v>
      </c>
      <c r="C23" s="1768"/>
      <c r="D23" s="445">
        <v>345</v>
      </c>
      <c r="E23" s="271">
        <v>518</v>
      </c>
      <c r="F23" s="1591">
        <v>1790</v>
      </c>
      <c r="G23" s="271">
        <v>345</v>
      </c>
      <c r="H23" s="271">
        <v>0</v>
      </c>
      <c r="I23" s="271">
        <v>0</v>
      </c>
      <c r="J23" s="271">
        <v>0</v>
      </c>
      <c r="K23" s="319">
        <v>0</v>
      </c>
      <c r="M23" s="418">
        <f t="shared" si="14"/>
        <v>345</v>
      </c>
      <c r="N23" s="418">
        <f t="shared" si="15"/>
        <v>0</v>
      </c>
    </row>
    <row r="24" spans="1:16" s="222" customFormat="1" ht="20.100000000000001" customHeight="1" thickTop="1" thickBot="1" x14ac:dyDescent="0.25">
      <c r="A24" s="1771"/>
      <c r="B24" s="1765" t="s">
        <v>507</v>
      </c>
      <c r="C24" s="1766"/>
      <c r="D24" s="1592">
        <f>SUM(D21:D23)</f>
        <v>1666</v>
      </c>
      <c r="E24" s="448">
        <f>ROUND(F24/D24*100,0)</f>
        <v>514</v>
      </c>
      <c r="F24" s="628">
        <f t="shared" ref="F24:K24" si="16">SUM(F21:F23)</f>
        <v>8570</v>
      </c>
      <c r="G24" s="629">
        <f t="shared" si="16"/>
        <v>1648</v>
      </c>
      <c r="H24" s="629">
        <f t="shared" si="16"/>
        <v>13</v>
      </c>
      <c r="I24" s="629">
        <f t="shared" si="16"/>
        <v>5</v>
      </c>
      <c r="J24" s="629">
        <f t="shared" si="16"/>
        <v>0</v>
      </c>
      <c r="K24" s="630">
        <f t="shared" si="16"/>
        <v>0</v>
      </c>
      <c r="M24" s="418">
        <f t="shared" si="14"/>
        <v>1666</v>
      </c>
      <c r="N24" s="418">
        <f t="shared" si="15"/>
        <v>0</v>
      </c>
    </row>
    <row r="25" spans="1:16" s="222" customFormat="1" ht="20.100000000000001" customHeight="1" x14ac:dyDescent="0.2">
      <c r="A25" s="1770" t="s">
        <v>391</v>
      </c>
      <c r="B25" s="1813" t="s">
        <v>327</v>
      </c>
      <c r="C25" s="1814"/>
      <c r="D25" s="631">
        <v>1870</v>
      </c>
      <c r="E25" s="269">
        <v>513</v>
      </c>
      <c r="F25" s="624">
        <v>9590</v>
      </c>
      <c r="G25" s="269">
        <v>1402</v>
      </c>
      <c r="H25" s="269">
        <v>400</v>
      </c>
      <c r="I25" s="269">
        <v>62</v>
      </c>
      <c r="J25" s="269">
        <v>5</v>
      </c>
      <c r="K25" s="625">
        <v>1</v>
      </c>
      <c r="M25" s="418">
        <f t="shared" si="14"/>
        <v>1870</v>
      </c>
      <c r="N25" s="418">
        <f t="shared" si="15"/>
        <v>0</v>
      </c>
    </row>
    <row r="26" spans="1:16" ht="20.100000000000001" customHeight="1" x14ac:dyDescent="0.2">
      <c r="A26" s="1772"/>
      <c r="B26" s="1817" t="s">
        <v>280</v>
      </c>
      <c r="C26" s="1818"/>
      <c r="D26" s="632">
        <v>1210</v>
      </c>
      <c r="E26" s="633">
        <v>558</v>
      </c>
      <c r="F26" s="634">
        <v>6750</v>
      </c>
      <c r="G26" s="633">
        <v>1075</v>
      </c>
      <c r="H26" s="633">
        <v>135</v>
      </c>
      <c r="I26" s="633"/>
      <c r="J26" s="633"/>
      <c r="K26" s="635"/>
      <c r="M26" s="418">
        <f t="shared" si="14"/>
        <v>1210</v>
      </c>
      <c r="N26" s="418">
        <f t="shared" si="15"/>
        <v>0</v>
      </c>
    </row>
    <row r="27" spans="1:16" s="222" customFormat="1" ht="20.100000000000001" customHeight="1" thickBot="1" x14ac:dyDescent="0.25">
      <c r="A27" s="1772"/>
      <c r="B27" s="1768" t="s">
        <v>328</v>
      </c>
      <c r="C27" s="1768"/>
      <c r="D27" s="270">
        <v>903</v>
      </c>
      <c r="E27" s="271">
        <v>561</v>
      </c>
      <c r="F27" s="318">
        <v>5070</v>
      </c>
      <c r="G27" s="271">
        <v>600</v>
      </c>
      <c r="H27" s="271">
        <v>220</v>
      </c>
      <c r="I27" s="271">
        <v>79</v>
      </c>
      <c r="J27" s="271">
        <v>4</v>
      </c>
      <c r="K27" s="319"/>
      <c r="M27" s="418">
        <f t="shared" si="14"/>
        <v>903</v>
      </c>
      <c r="N27" s="418">
        <f t="shared" si="15"/>
        <v>0</v>
      </c>
    </row>
    <row r="28" spans="1:16" s="222" customFormat="1" ht="20.100000000000001" customHeight="1" thickTop="1" thickBot="1" x14ac:dyDescent="0.25">
      <c r="A28" s="1771"/>
      <c r="B28" s="1765" t="s">
        <v>507</v>
      </c>
      <c r="C28" s="1766"/>
      <c r="D28" s="626">
        <f>SUM(D25:D26,D27)</f>
        <v>3983</v>
      </c>
      <c r="E28" s="448">
        <f>ROUND(F28/D28*100,0)</f>
        <v>538</v>
      </c>
      <c r="F28" s="449">
        <f t="shared" ref="F28:K28" si="17">SUM(F25:F27)</f>
        <v>21410</v>
      </c>
      <c r="G28" s="636">
        <f t="shared" si="17"/>
        <v>3077</v>
      </c>
      <c r="H28" s="450">
        <f t="shared" si="17"/>
        <v>755</v>
      </c>
      <c r="I28" s="450">
        <f t="shared" si="17"/>
        <v>141</v>
      </c>
      <c r="J28" s="450">
        <f t="shared" si="17"/>
        <v>9</v>
      </c>
      <c r="K28" s="451">
        <f t="shared" si="17"/>
        <v>1</v>
      </c>
      <c r="M28" s="418">
        <f t="shared" si="14"/>
        <v>3983</v>
      </c>
      <c r="N28" s="418">
        <f t="shared" si="15"/>
        <v>0</v>
      </c>
    </row>
    <row r="29" spans="1:16" s="222" customFormat="1" ht="20.100000000000001" customHeight="1" thickBot="1" x14ac:dyDescent="0.25">
      <c r="A29" s="1770" t="s">
        <v>416</v>
      </c>
      <c r="B29" s="1767" t="s">
        <v>254</v>
      </c>
      <c r="C29" s="1767"/>
      <c r="D29" s="1488">
        <v>7990</v>
      </c>
      <c r="E29" s="269">
        <v>565</v>
      </c>
      <c r="F29" s="627">
        <v>45100</v>
      </c>
      <c r="G29" s="269">
        <v>6043</v>
      </c>
      <c r="H29" s="269">
        <v>776</v>
      </c>
      <c r="I29" s="269">
        <v>287</v>
      </c>
      <c r="J29" s="269">
        <v>884</v>
      </c>
      <c r="K29" s="625">
        <v>0</v>
      </c>
      <c r="M29" s="418">
        <f t="shared" si="14"/>
        <v>7990</v>
      </c>
      <c r="N29" s="418">
        <f t="shared" si="15"/>
        <v>0</v>
      </c>
    </row>
    <row r="30" spans="1:16" ht="20.100000000000001" customHeight="1" thickTop="1" thickBot="1" x14ac:dyDescent="0.25">
      <c r="A30" s="1771"/>
      <c r="B30" s="1765" t="s">
        <v>578</v>
      </c>
      <c r="C30" s="1766"/>
      <c r="D30" s="1264">
        <f>SUM(D29:D29)</f>
        <v>7990</v>
      </c>
      <c r="E30" s="1265">
        <v>565</v>
      </c>
      <c r="F30" s="1266">
        <f t="shared" ref="F30:K30" si="18">SUM(F29:F29)</f>
        <v>45100</v>
      </c>
      <c r="G30" s="1267">
        <f t="shared" si="18"/>
        <v>6043</v>
      </c>
      <c r="H30" s="1268">
        <f t="shared" si="18"/>
        <v>776</v>
      </c>
      <c r="I30" s="1268">
        <f t="shared" si="18"/>
        <v>287</v>
      </c>
      <c r="J30" s="1268">
        <f t="shared" si="18"/>
        <v>884</v>
      </c>
      <c r="K30" s="1269">
        <f t="shared" si="18"/>
        <v>0</v>
      </c>
      <c r="M30" s="418">
        <f t="shared" ref="M30:M43" si="19">SUM(G30:K30)</f>
        <v>7990</v>
      </c>
      <c r="N30" s="418">
        <f t="shared" ref="N30:N53" si="20">M30-D30</f>
        <v>0</v>
      </c>
    </row>
    <row r="31" spans="1:16" ht="20.100000000000001" customHeight="1" x14ac:dyDescent="0.2">
      <c r="A31" s="1770" t="s">
        <v>406</v>
      </c>
      <c r="B31" s="1767" t="s">
        <v>241</v>
      </c>
      <c r="C31" s="1767"/>
      <c r="D31" s="268">
        <v>1390</v>
      </c>
      <c r="E31" s="269">
        <v>513</v>
      </c>
      <c r="F31" s="624">
        <v>7130</v>
      </c>
      <c r="G31" s="269">
        <v>0</v>
      </c>
      <c r="H31" s="269">
        <v>63</v>
      </c>
      <c r="I31" s="269">
        <v>1097</v>
      </c>
      <c r="J31" s="269">
        <v>209</v>
      </c>
      <c r="K31" s="625">
        <v>21</v>
      </c>
      <c r="M31" s="418">
        <f t="shared" si="19"/>
        <v>1390</v>
      </c>
      <c r="N31" s="418">
        <f t="shared" si="20"/>
        <v>0</v>
      </c>
    </row>
    <row r="32" spans="1:16" ht="20.100000000000001" customHeight="1" x14ac:dyDescent="0.2">
      <c r="A32" s="1772"/>
      <c r="B32" s="1768" t="s">
        <v>242</v>
      </c>
      <c r="C32" s="1768"/>
      <c r="D32" s="270">
        <v>334</v>
      </c>
      <c r="E32" s="271">
        <v>537</v>
      </c>
      <c r="F32" s="318">
        <v>1790</v>
      </c>
      <c r="G32" s="271">
        <v>41</v>
      </c>
      <c r="H32" s="271">
        <v>267</v>
      </c>
      <c r="I32" s="271">
        <v>26</v>
      </c>
      <c r="J32" s="271">
        <v>0</v>
      </c>
      <c r="K32" s="319">
        <v>0</v>
      </c>
      <c r="M32" s="418">
        <f t="shared" si="19"/>
        <v>334</v>
      </c>
      <c r="N32" s="418">
        <f t="shared" si="20"/>
        <v>0</v>
      </c>
    </row>
    <row r="33" spans="1:14" ht="20.100000000000001" customHeight="1" thickBot="1" x14ac:dyDescent="0.25">
      <c r="A33" s="1772"/>
      <c r="B33" s="1768" t="s">
        <v>243</v>
      </c>
      <c r="C33" s="1768"/>
      <c r="D33" s="270">
        <v>493</v>
      </c>
      <c r="E33" s="271">
        <v>521</v>
      </c>
      <c r="F33" s="318">
        <v>2570</v>
      </c>
      <c r="G33" s="271">
        <v>0</v>
      </c>
      <c r="H33" s="271">
        <v>0</v>
      </c>
      <c r="I33" s="271">
        <v>354</v>
      </c>
      <c r="J33" s="271">
        <v>139</v>
      </c>
      <c r="K33" s="319">
        <v>0</v>
      </c>
      <c r="M33" s="418">
        <f t="shared" si="19"/>
        <v>493</v>
      </c>
      <c r="N33" s="418">
        <f t="shared" si="20"/>
        <v>0</v>
      </c>
    </row>
    <row r="34" spans="1:14" ht="20.100000000000001" customHeight="1" thickTop="1" thickBot="1" x14ac:dyDescent="0.25">
      <c r="A34" s="1771"/>
      <c r="B34" s="1765" t="s">
        <v>507</v>
      </c>
      <c r="C34" s="1766"/>
      <c r="D34" s="626">
        <f>SUM(D31:D33)</f>
        <v>2217</v>
      </c>
      <c r="E34" s="448">
        <f>ROUND(F34/D34*100,0)</f>
        <v>518</v>
      </c>
      <c r="F34" s="449">
        <f t="shared" ref="F34:K34" si="21">SUM(F31:F33)</f>
        <v>11490</v>
      </c>
      <c r="G34" s="450">
        <f t="shared" si="21"/>
        <v>41</v>
      </c>
      <c r="H34" s="450">
        <f t="shared" si="21"/>
        <v>330</v>
      </c>
      <c r="I34" s="450">
        <f t="shared" si="21"/>
        <v>1477</v>
      </c>
      <c r="J34" s="450">
        <f t="shared" si="21"/>
        <v>348</v>
      </c>
      <c r="K34" s="451">
        <f t="shared" si="21"/>
        <v>21</v>
      </c>
      <c r="M34" s="418">
        <f t="shared" si="19"/>
        <v>2217</v>
      </c>
      <c r="N34" s="418">
        <f t="shared" si="20"/>
        <v>0</v>
      </c>
    </row>
    <row r="35" spans="1:14" ht="20.100000000000001" customHeight="1" x14ac:dyDescent="0.2">
      <c r="A35" s="1773" t="s">
        <v>407</v>
      </c>
      <c r="B35" s="1767" t="s">
        <v>580</v>
      </c>
      <c r="C35" s="1767"/>
      <c r="D35" s="1208">
        <v>4750</v>
      </c>
      <c r="E35" s="1276">
        <v>551</v>
      </c>
      <c r="F35" s="1277">
        <v>26200</v>
      </c>
      <c r="G35" s="1278">
        <v>3517</v>
      </c>
      <c r="H35" s="1278">
        <v>1137</v>
      </c>
      <c r="I35" s="1278">
        <v>90</v>
      </c>
      <c r="J35" s="1278">
        <v>6</v>
      </c>
      <c r="K35" s="1279"/>
      <c r="M35" s="418">
        <f t="shared" si="19"/>
        <v>4750</v>
      </c>
      <c r="N35" s="418">
        <f t="shared" si="20"/>
        <v>0</v>
      </c>
    </row>
    <row r="36" spans="1:14" ht="20.100000000000001" customHeight="1" x14ac:dyDescent="0.2">
      <c r="A36" s="1774"/>
      <c r="B36" s="1768" t="s">
        <v>244</v>
      </c>
      <c r="C36" s="1768"/>
      <c r="D36" s="1212">
        <v>823</v>
      </c>
      <c r="E36" s="1280">
        <v>545</v>
      </c>
      <c r="F36" s="1281">
        <v>4490</v>
      </c>
      <c r="G36" s="1282">
        <v>823</v>
      </c>
      <c r="H36" s="1282"/>
      <c r="I36" s="1282"/>
      <c r="J36" s="1282"/>
      <c r="K36" s="1283"/>
      <c r="M36" s="418">
        <f t="shared" si="19"/>
        <v>823</v>
      </c>
      <c r="N36" s="418">
        <f t="shared" si="20"/>
        <v>0</v>
      </c>
    </row>
    <row r="37" spans="1:14" ht="20.100000000000001" customHeight="1" x14ac:dyDescent="0.2">
      <c r="A37" s="1774"/>
      <c r="B37" s="1768" t="s">
        <v>245</v>
      </c>
      <c r="C37" s="1768"/>
      <c r="D37" s="1212">
        <v>809</v>
      </c>
      <c r="E37" s="1280">
        <v>533</v>
      </c>
      <c r="F37" s="1281">
        <v>4310</v>
      </c>
      <c r="G37" s="1282">
        <v>314</v>
      </c>
      <c r="H37" s="1282">
        <v>399</v>
      </c>
      <c r="I37" s="1282">
        <v>48</v>
      </c>
      <c r="J37" s="1282"/>
      <c r="K37" s="1283">
        <v>48</v>
      </c>
      <c r="M37" s="418">
        <f t="shared" si="19"/>
        <v>809</v>
      </c>
      <c r="N37" s="418">
        <f t="shared" si="20"/>
        <v>0</v>
      </c>
    </row>
    <row r="38" spans="1:14" ht="20.100000000000001" customHeight="1" x14ac:dyDescent="0.2">
      <c r="A38" s="1774"/>
      <c r="B38" s="1768" t="s">
        <v>246</v>
      </c>
      <c r="C38" s="1768"/>
      <c r="D38" s="1212">
        <v>846</v>
      </c>
      <c r="E38" s="1280">
        <v>527</v>
      </c>
      <c r="F38" s="1281">
        <v>4460</v>
      </c>
      <c r="G38" s="1282">
        <v>330</v>
      </c>
      <c r="H38" s="1282">
        <v>325</v>
      </c>
      <c r="I38" s="1282">
        <v>191</v>
      </c>
      <c r="J38" s="1282"/>
      <c r="K38" s="1283"/>
      <c r="M38" s="418">
        <f t="shared" si="19"/>
        <v>846</v>
      </c>
      <c r="N38" s="418">
        <f t="shared" si="20"/>
        <v>0</v>
      </c>
    </row>
    <row r="39" spans="1:14" ht="20.100000000000001" customHeight="1" x14ac:dyDescent="0.2">
      <c r="A39" s="1774"/>
      <c r="B39" s="1768" t="s">
        <v>247</v>
      </c>
      <c r="C39" s="1768"/>
      <c r="D39" s="1212">
        <v>455</v>
      </c>
      <c r="E39" s="1280">
        <v>524</v>
      </c>
      <c r="F39" s="1281">
        <v>2380</v>
      </c>
      <c r="G39" s="1282">
        <v>287</v>
      </c>
      <c r="H39" s="1282">
        <v>137</v>
      </c>
      <c r="I39" s="1282">
        <v>31</v>
      </c>
      <c r="J39" s="1282"/>
      <c r="K39" s="1283"/>
      <c r="M39" s="418">
        <f t="shared" si="19"/>
        <v>455</v>
      </c>
      <c r="N39" s="418">
        <f t="shared" si="20"/>
        <v>0</v>
      </c>
    </row>
    <row r="40" spans="1:14" ht="20.100000000000001" customHeight="1" x14ac:dyDescent="0.2">
      <c r="A40" s="1774"/>
      <c r="B40" s="1768" t="s">
        <v>248</v>
      </c>
      <c r="C40" s="1768"/>
      <c r="D40" s="1212">
        <v>441</v>
      </c>
      <c r="E40" s="1280">
        <v>530</v>
      </c>
      <c r="F40" s="1281">
        <v>2340</v>
      </c>
      <c r="G40" s="1282"/>
      <c r="H40" s="1282">
        <v>1</v>
      </c>
      <c r="I40" s="1282">
        <v>149</v>
      </c>
      <c r="J40" s="1282">
        <v>291</v>
      </c>
      <c r="K40" s="1283"/>
      <c r="M40" s="418">
        <f t="shared" si="19"/>
        <v>441</v>
      </c>
      <c r="N40" s="418">
        <f t="shared" si="20"/>
        <v>0</v>
      </c>
    </row>
    <row r="41" spans="1:14" ht="20.100000000000001" customHeight="1" x14ac:dyDescent="0.2">
      <c r="A41" s="1774"/>
      <c r="B41" s="1768" t="s">
        <v>249</v>
      </c>
      <c r="C41" s="1768"/>
      <c r="D41" s="1212">
        <v>538</v>
      </c>
      <c r="E41" s="1280">
        <v>543</v>
      </c>
      <c r="F41" s="1281">
        <v>2920</v>
      </c>
      <c r="G41" s="1282">
        <v>117</v>
      </c>
      <c r="H41" s="1282">
        <v>362</v>
      </c>
      <c r="I41" s="1282">
        <v>59</v>
      </c>
      <c r="J41" s="1282"/>
      <c r="K41" s="1283"/>
      <c r="M41" s="418">
        <f t="shared" si="19"/>
        <v>538</v>
      </c>
      <c r="N41" s="418">
        <f t="shared" si="20"/>
        <v>0</v>
      </c>
    </row>
    <row r="42" spans="1:14" ht="20.100000000000001" customHeight="1" thickBot="1" x14ac:dyDescent="0.25">
      <c r="A42" s="1774"/>
      <c r="B42" s="1768" t="s">
        <v>250</v>
      </c>
      <c r="C42" s="1768"/>
      <c r="D42" s="1212">
        <v>231</v>
      </c>
      <c r="E42" s="1280">
        <v>515</v>
      </c>
      <c r="F42" s="1281">
        <v>1190</v>
      </c>
      <c r="G42" s="1282">
        <v>4</v>
      </c>
      <c r="H42" s="1282">
        <v>93</v>
      </c>
      <c r="I42" s="1282">
        <v>35</v>
      </c>
      <c r="J42" s="1282">
        <v>90</v>
      </c>
      <c r="K42" s="1283">
        <v>9</v>
      </c>
      <c r="M42" s="418">
        <f t="shared" si="19"/>
        <v>231</v>
      </c>
      <c r="N42" s="418">
        <f t="shared" si="20"/>
        <v>0</v>
      </c>
    </row>
    <row r="43" spans="1:14" ht="20.100000000000001" customHeight="1" thickTop="1" thickBot="1" x14ac:dyDescent="0.25">
      <c r="A43" s="1775"/>
      <c r="B43" s="1765" t="s">
        <v>573</v>
      </c>
      <c r="C43" s="1766"/>
      <c r="D43" s="1264">
        <f>SUM(D35:D42)</f>
        <v>8893</v>
      </c>
      <c r="E43" s="1265">
        <f>F43/D43*100</f>
        <v>543.01135724727305</v>
      </c>
      <c r="F43" s="1266">
        <f t="shared" ref="F43:K43" si="22">SUM(F35:F42)</f>
        <v>48290</v>
      </c>
      <c r="G43" s="1268">
        <f t="shared" si="22"/>
        <v>5392</v>
      </c>
      <c r="H43" s="1268">
        <f t="shared" si="22"/>
        <v>2454</v>
      </c>
      <c r="I43" s="1268">
        <f t="shared" si="22"/>
        <v>603</v>
      </c>
      <c r="J43" s="1268">
        <f t="shared" si="22"/>
        <v>387</v>
      </c>
      <c r="K43" s="1269">
        <f t="shared" si="22"/>
        <v>57</v>
      </c>
      <c r="M43" s="418">
        <f t="shared" si="19"/>
        <v>8893</v>
      </c>
      <c r="N43" s="418">
        <f t="shared" si="20"/>
        <v>0</v>
      </c>
    </row>
    <row r="44" spans="1:14" ht="20.100000000000001" customHeight="1" x14ac:dyDescent="0.2">
      <c r="A44" s="1770" t="s">
        <v>392</v>
      </c>
      <c r="B44" s="1767" t="s">
        <v>330</v>
      </c>
      <c r="C44" s="1767"/>
      <c r="D44" s="268">
        <v>3560</v>
      </c>
      <c r="E44" s="269">
        <v>554</v>
      </c>
      <c r="F44" s="624">
        <v>19700</v>
      </c>
      <c r="G44" s="269">
        <v>752</v>
      </c>
      <c r="H44" s="269">
        <v>2780</v>
      </c>
      <c r="I44" s="269">
        <v>28</v>
      </c>
      <c r="J44" s="269"/>
      <c r="K44" s="625"/>
      <c r="M44" s="418">
        <f>SUM(G44:K44)</f>
        <v>3560</v>
      </c>
      <c r="N44" s="418">
        <f t="shared" si="20"/>
        <v>0</v>
      </c>
    </row>
    <row r="45" spans="1:14" ht="20.100000000000001" customHeight="1" x14ac:dyDescent="0.2">
      <c r="A45" s="1772"/>
      <c r="B45" s="1769" t="s">
        <v>331</v>
      </c>
      <c r="C45" s="1769"/>
      <c r="D45" s="270">
        <v>832</v>
      </c>
      <c r="E45" s="271">
        <v>558</v>
      </c>
      <c r="F45" s="318">
        <v>4640</v>
      </c>
      <c r="G45" s="271"/>
      <c r="H45" s="271">
        <v>369</v>
      </c>
      <c r="I45" s="271">
        <v>460</v>
      </c>
      <c r="J45" s="271">
        <v>3</v>
      </c>
      <c r="K45" s="319"/>
      <c r="M45" s="418">
        <f t="shared" ref="M45:M53" si="23">SUM(G45:K45)</f>
        <v>832</v>
      </c>
      <c r="N45" s="418">
        <f t="shared" si="20"/>
        <v>0</v>
      </c>
    </row>
    <row r="46" spans="1:14" ht="20.100000000000001" customHeight="1" x14ac:dyDescent="0.2">
      <c r="A46" s="1772"/>
      <c r="B46" s="1768" t="s">
        <v>268</v>
      </c>
      <c r="C46" s="1768"/>
      <c r="D46" s="270">
        <v>685</v>
      </c>
      <c r="E46" s="271">
        <v>557</v>
      </c>
      <c r="F46" s="318">
        <v>3820</v>
      </c>
      <c r="G46" s="271">
        <v>468</v>
      </c>
      <c r="H46" s="271">
        <v>217</v>
      </c>
      <c r="I46" s="271"/>
      <c r="J46" s="271"/>
      <c r="K46" s="319"/>
      <c r="M46" s="418">
        <f t="shared" si="23"/>
        <v>685</v>
      </c>
      <c r="N46" s="418">
        <f t="shared" si="20"/>
        <v>0</v>
      </c>
    </row>
    <row r="47" spans="1:14" ht="20.100000000000001" customHeight="1" x14ac:dyDescent="0.2">
      <c r="A47" s="1772"/>
      <c r="B47" s="1768" t="s">
        <v>587</v>
      </c>
      <c r="C47" s="1768"/>
      <c r="D47" s="270">
        <v>522</v>
      </c>
      <c r="E47" s="271">
        <v>584</v>
      </c>
      <c r="F47" s="318">
        <v>3050</v>
      </c>
      <c r="G47" s="271">
        <v>522</v>
      </c>
      <c r="H47" s="271"/>
      <c r="I47" s="271"/>
      <c r="J47" s="271"/>
      <c r="K47" s="319"/>
      <c r="M47" s="418">
        <f t="shared" si="23"/>
        <v>522</v>
      </c>
      <c r="N47" s="418">
        <f t="shared" si="20"/>
        <v>0</v>
      </c>
    </row>
    <row r="48" spans="1:14" ht="20.100000000000001" customHeight="1" x14ac:dyDescent="0.2">
      <c r="A48" s="1772"/>
      <c r="B48" s="1768" t="s">
        <v>270</v>
      </c>
      <c r="C48" s="1768"/>
      <c r="D48" s="270">
        <v>1300</v>
      </c>
      <c r="E48" s="271">
        <v>568</v>
      </c>
      <c r="F48" s="318">
        <v>7380</v>
      </c>
      <c r="G48" s="271">
        <v>1300</v>
      </c>
      <c r="H48" s="271"/>
      <c r="I48" s="271"/>
      <c r="J48" s="271"/>
      <c r="K48" s="319"/>
      <c r="M48" s="418">
        <f t="shared" si="23"/>
        <v>1300</v>
      </c>
      <c r="N48" s="418">
        <f t="shared" si="20"/>
        <v>0</v>
      </c>
    </row>
    <row r="49" spans="1:14" ht="20.100000000000001" customHeight="1" x14ac:dyDescent="0.2">
      <c r="A49" s="1772"/>
      <c r="B49" s="1768" t="s">
        <v>308</v>
      </c>
      <c r="C49" s="1768"/>
      <c r="D49" s="270">
        <v>837</v>
      </c>
      <c r="E49" s="271">
        <v>551</v>
      </c>
      <c r="F49" s="318">
        <v>4610</v>
      </c>
      <c r="G49" s="271">
        <v>402</v>
      </c>
      <c r="H49" s="271">
        <v>434</v>
      </c>
      <c r="I49" s="271">
        <v>1</v>
      </c>
      <c r="J49" s="271"/>
      <c r="K49" s="319"/>
      <c r="M49" s="418">
        <f t="shared" si="23"/>
        <v>837</v>
      </c>
      <c r="N49" s="418">
        <f t="shared" si="20"/>
        <v>0</v>
      </c>
    </row>
    <row r="50" spans="1:14" ht="20.100000000000001" customHeight="1" x14ac:dyDescent="0.2">
      <c r="A50" s="1772"/>
      <c r="B50" s="1768" t="s">
        <v>588</v>
      </c>
      <c r="C50" s="1768"/>
      <c r="D50" s="270">
        <v>318</v>
      </c>
      <c r="E50" s="271">
        <v>508</v>
      </c>
      <c r="F50" s="318">
        <v>1620</v>
      </c>
      <c r="G50" s="271">
        <v>315</v>
      </c>
      <c r="H50" s="271"/>
      <c r="I50" s="271">
        <v>1</v>
      </c>
      <c r="J50" s="271">
        <v>2</v>
      </c>
      <c r="K50" s="319"/>
      <c r="M50" s="418">
        <f t="shared" si="23"/>
        <v>318</v>
      </c>
      <c r="N50" s="418">
        <f t="shared" si="20"/>
        <v>0</v>
      </c>
    </row>
    <row r="51" spans="1:14" ht="20.100000000000001" customHeight="1" x14ac:dyDescent="0.2">
      <c r="A51" s="1772"/>
      <c r="B51" s="1768" t="s">
        <v>589</v>
      </c>
      <c r="C51" s="1768"/>
      <c r="D51" s="270">
        <v>598</v>
      </c>
      <c r="E51" s="271">
        <v>504</v>
      </c>
      <c r="F51" s="318">
        <v>3010</v>
      </c>
      <c r="G51" s="271">
        <v>538</v>
      </c>
      <c r="H51" s="271">
        <v>25</v>
      </c>
      <c r="I51" s="271">
        <v>8</v>
      </c>
      <c r="J51" s="271">
        <v>16</v>
      </c>
      <c r="K51" s="319">
        <v>11</v>
      </c>
      <c r="M51" s="418">
        <f t="shared" si="23"/>
        <v>598</v>
      </c>
      <c r="N51" s="418">
        <f t="shared" si="20"/>
        <v>0</v>
      </c>
    </row>
    <row r="52" spans="1:14" ht="20.100000000000001" customHeight="1" thickBot="1" x14ac:dyDescent="0.25">
      <c r="A52" s="1772"/>
      <c r="B52" s="1768" t="s">
        <v>334</v>
      </c>
      <c r="C52" s="1768"/>
      <c r="D52" s="272">
        <v>256</v>
      </c>
      <c r="E52" s="273">
        <v>499</v>
      </c>
      <c r="F52" s="637">
        <v>1280</v>
      </c>
      <c r="G52" s="273"/>
      <c r="H52" s="273">
        <v>15</v>
      </c>
      <c r="I52" s="273">
        <v>192</v>
      </c>
      <c r="J52" s="273">
        <v>34</v>
      </c>
      <c r="K52" s="638">
        <v>15</v>
      </c>
      <c r="M52" s="418">
        <f t="shared" si="23"/>
        <v>256</v>
      </c>
      <c r="N52" s="418">
        <f t="shared" si="20"/>
        <v>0</v>
      </c>
    </row>
    <row r="53" spans="1:14" ht="20.100000000000001" customHeight="1" thickTop="1" thickBot="1" x14ac:dyDescent="0.25">
      <c r="A53" s="1771"/>
      <c r="B53" s="1765" t="s">
        <v>573</v>
      </c>
      <c r="C53" s="1766"/>
      <c r="D53" s="626">
        <f>SUM(D44:D52)</f>
        <v>8908</v>
      </c>
      <c r="E53" s="448">
        <f>ROUND(F53/D53*100,0)</f>
        <v>551</v>
      </c>
      <c r="F53" s="449">
        <f t="shared" ref="F53:K53" si="24">SUM(F44:F52)</f>
        <v>49110</v>
      </c>
      <c r="G53" s="450">
        <f t="shared" si="24"/>
        <v>4297</v>
      </c>
      <c r="H53" s="450">
        <f t="shared" si="24"/>
        <v>3840</v>
      </c>
      <c r="I53" s="450">
        <f t="shared" si="24"/>
        <v>690</v>
      </c>
      <c r="J53" s="450">
        <f t="shared" si="24"/>
        <v>55</v>
      </c>
      <c r="K53" s="451">
        <f t="shared" si="24"/>
        <v>26</v>
      </c>
      <c r="M53" s="418">
        <f t="shared" si="23"/>
        <v>8908</v>
      </c>
      <c r="N53" s="418">
        <f t="shared" si="20"/>
        <v>0</v>
      </c>
    </row>
    <row r="54" spans="1:14" ht="20.100000000000001" customHeight="1" x14ac:dyDescent="0.2">
      <c r="A54" s="1770" t="s">
        <v>393</v>
      </c>
      <c r="B54" s="1767" t="s">
        <v>603</v>
      </c>
      <c r="C54" s="1767"/>
      <c r="D54" s="268">
        <v>4690</v>
      </c>
      <c r="E54" s="269">
        <v>610</v>
      </c>
      <c r="F54" s="624">
        <v>28600</v>
      </c>
      <c r="G54" s="269">
        <v>3768</v>
      </c>
      <c r="H54" s="269">
        <v>197</v>
      </c>
      <c r="I54" s="269">
        <v>65</v>
      </c>
      <c r="J54" s="269">
        <v>660</v>
      </c>
      <c r="K54" s="625"/>
      <c r="M54" s="418">
        <f t="shared" ref="M54:M61" si="25">SUM(G54:K54)</f>
        <v>4690</v>
      </c>
      <c r="N54" s="418">
        <f t="shared" ref="N54:N61" si="26">M54-D54</f>
        <v>0</v>
      </c>
    </row>
    <row r="55" spans="1:14" ht="20.100000000000001" customHeight="1" x14ac:dyDescent="0.2">
      <c r="A55" s="1772"/>
      <c r="B55" s="1768" t="s">
        <v>604</v>
      </c>
      <c r="C55" s="1768"/>
      <c r="D55" s="270">
        <v>391</v>
      </c>
      <c r="E55" s="271">
        <v>603</v>
      </c>
      <c r="F55" s="318">
        <v>2360</v>
      </c>
      <c r="G55" s="271">
        <v>176</v>
      </c>
      <c r="H55" s="271">
        <v>116</v>
      </c>
      <c r="I55" s="271">
        <v>99</v>
      </c>
      <c r="J55" s="271"/>
      <c r="K55" s="319"/>
      <c r="M55" s="418">
        <f t="shared" si="25"/>
        <v>391</v>
      </c>
      <c r="N55" s="418">
        <f t="shared" si="26"/>
        <v>0</v>
      </c>
    </row>
    <row r="56" spans="1:14" ht="20.100000000000001" customHeight="1" thickBot="1" x14ac:dyDescent="0.25">
      <c r="A56" s="1772"/>
      <c r="B56" s="1768" t="s">
        <v>605</v>
      </c>
      <c r="C56" s="1768"/>
      <c r="D56" s="270">
        <v>2140</v>
      </c>
      <c r="E56" s="271">
        <v>612</v>
      </c>
      <c r="F56" s="318">
        <v>13100</v>
      </c>
      <c r="G56" s="271"/>
      <c r="H56" s="271"/>
      <c r="I56" s="271"/>
      <c r="J56" s="271">
        <v>2085</v>
      </c>
      <c r="K56" s="319">
        <v>55</v>
      </c>
      <c r="M56" s="418">
        <f t="shared" si="25"/>
        <v>2140</v>
      </c>
      <c r="N56" s="418">
        <f t="shared" si="26"/>
        <v>0</v>
      </c>
    </row>
    <row r="57" spans="1:14" ht="20.100000000000001" customHeight="1" thickTop="1" thickBot="1" x14ac:dyDescent="0.25">
      <c r="A57" s="1771"/>
      <c r="B57" s="1765" t="s">
        <v>606</v>
      </c>
      <c r="C57" s="1766"/>
      <c r="D57" s="626">
        <f>SUM(D54:D56)</f>
        <v>7221</v>
      </c>
      <c r="E57" s="448">
        <f>ROUND(F57/D57*100,0)</f>
        <v>610</v>
      </c>
      <c r="F57" s="449">
        <f t="shared" ref="F57:K57" si="27">SUM(F54:F56)</f>
        <v>44060</v>
      </c>
      <c r="G57" s="626">
        <f t="shared" si="27"/>
        <v>3944</v>
      </c>
      <c r="H57" s="450">
        <f t="shared" si="27"/>
        <v>313</v>
      </c>
      <c r="I57" s="450">
        <f t="shared" si="27"/>
        <v>164</v>
      </c>
      <c r="J57" s="450">
        <f t="shared" si="27"/>
        <v>2745</v>
      </c>
      <c r="K57" s="643">
        <f t="shared" si="27"/>
        <v>55</v>
      </c>
      <c r="M57" s="418">
        <f t="shared" si="25"/>
        <v>7221</v>
      </c>
      <c r="N57" s="418">
        <f t="shared" si="26"/>
        <v>0</v>
      </c>
    </row>
    <row r="58" spans="1:14" ht="19.5" customHeight="1" x14ac:dyDescent="0.2">
      <c r="A58" s="1776" t="s">
        <v>410</v>
      </c>
      <c r="B58" s="1768" t="s">
        <v>612</v>
      </c>
      <c r="C58" s="1768"/>
      <c r="D58" s="270">
        <v>5500</v>
      </c>
      <c r="E58" s="271">
        <v>596</v>
      </c>
      <c r="F58" s="318">
        <v>32800</v>
      </c>
      <c r="G58" s="271">
        <v>4940</v>
      </c>
      <c r="H58" s="271">
        <v>506</v>
      </c>
      <c r="I58" s="271">
        <v>50</v>
      </c>
      <c r="J58" s="271">
        <v>4</v>
      </c>
      <c r="K58" s="319"/>
      <c r="M58" s="418">
        <f t="shared" si="25"/>
        <v>5500</v>
      </c>
      <c r="N58" s="418">
        <f t="shared" si="26"/>
        <v>0</v>
      </c>
    </row>
    <row r="59" spans="1:14" ht="20.100000000000001" customHeight="1" x14ac:dyDescent="0.2">
      <c r="A59" s="1777"/>
      <c r="B59" s="1769" t="s">
        <v>336</v>
      </c>
      <c r="C59" s="1769"/>
      <c r="D59" s="270">
        <v>205</v>
      </c>
      <c r="E59" s="271">
        <v>602</v>
      </c>
      <c r="F59" s="318">
        <v>1230</v>
      </c>
      <c r="G59" s="271">
        <v>116</v>
      </c>
      <c r="H59" s="271">
        <v>36</v>
      </c>
      <c r="I59" s="271">
        <v>33</v>
      </c>
      <c r="J59" s="271">
        <v>20</v>
      </c>
      <c r="K59" s="319"/>
      <c r="M59" s="418">
        <f t="shared" si="25"/>
        <v>205</v>
      </c>
      <c r="N59" s="418">
        <f t="shared" si="26"/>
        <v>0</v>
      </c>
    </row>
    <row r="60" spans="1:14" ht="20.100000000000001" customHeight="1" thickBot="1" x14ac:dyDescent="0.25">
      <c r="A60" s="1777"/>
      <c r="B60" s="1768" t="s">
        <v>337</v>
      </c>
      <c r="C60" s="1768"/>
      <c r="D60" s="272">
        <v>633</v>
      </c>
      <c r="E60" s="271">
        <v>532</v>
      </c>
      <c r="F60" s="318">
        <v>3370</v>
      </c>
      <c r="G60" s="271">
        <v>594</v>
      </c>
      <c r="H60" s="271">
        <v>29</v>
      </c>
      <c r="I60" s="271">
        <v>10</v>
      </c>
      <c r="J60" s="271"/>
      <c r="K60" s="319"/>
      <c r="M60" s="418">
        <f t="shared" si="25"/>
        <v>633</v>
      </c>
      <c r="N60" s="418">
        <f t="shared" si="26"/>
        <v>0</v>
      </c>
    </row>
    <row r="61" spans="1:14" ht="20.100000000000001" customHeight="1" thickTop="1" thickBot="1" x14ac:dyDescent="0.25">
      <c r="A61" s="1778"/>
      <c r="B61" s="1765" t="s">
        <v>507</v>
      </c>
      <c r="C61" s="1766"/>
      <c r="D61" s="320">
        <f>SUM(D58:D60)</f>
        <v>6338</v>
      </c>
      <c r="E61" s="448">
        <f>ROUND(F61/D61*100,0)</f>
        <v>590</v>
      </c>
      <c r="F61" s="449">
        <f t="shared" ref="F61:K61" si="28">SUM(F58:F60)</f>
        <v>37400</v>
      </c>
      <c r="G61" s="450">
        <f t="shared" si="28"/>
        <v>5650</v>
      </c>
      <c r="H61" s="450">
        <f t="shared" si="28"/>
        <v>571</v>
      </c>
      <c r="I61" s="450">
        <f t="shared" si="28"/>
        <v>93</v>
      </c>
      <c r="J61" s="450">
        <f t="shared" si="28"/>
        <v>24</v>
      </c>
      <c r="K61" s="439">
        <f t="shared" si="28"/>
        <v>0</v>
      </c>
      <c r="M61" s="418">
        <f t="shared" si="25"/>
        <v>6338</v>
      </c>
      <c r="N61" s="418">
        <f t="shared" si="26"/>
        <v>0</v>
      </c>
    </row>
    <row r="62" spans="1:14" ht="20.100000000000001" customHeight="1" x14ac:dyDescent="0.2">
      <c r="A62" s="1779" t="s">
        <v>408</v>
      </c>
      <c r="B62" s="1768" t="s">
        <v>622</v>
      </c>
      <c r="C62" s="1768"/>
      <c r="D62" s="314">
        <v>2550</v>
      </c>
      <c r="E62" s="315">
        <v>617</v>
      </c>
      <c r="F62" s="316">
        <v>15700</v>
      </c>
      <c r="G62" s="315">
        <v>2550</v>
      </c>
      <c r="H62" s="315"/>
      <c r="I62" s="315"/>
      <c r="J62" s="315"/>
      <c r="K62" s="317"/>
      <c r="M62" s="418">
        <f t="shared" ref="M62:M69" si="29">SUM(G62:K62)</f>
        <v>2550</v>
      </c>
      <c r="N62" s="418">
        <f t="shared" ref="N62:N69" si="30">M62-D62</f>
        <v>0</v>
      </c>
    </row>
    <row r="63" spans="1:14" ht="20.100000000000001" customHeight="1" x14ac:dyDescent="0.2">
      <c r="A63" s="1772"/>
      <c r="B63" s="1768" t="s">
        <v>623</v>
      </c>
      <c r="C63" s="1768"/>
      <c r="D63" s="270">
        <v>952</v>
      </c>
      <c r="E63" s="271">
        <v>621</v>
      </c>
      <c r="F63" s="318">
        <v>5910</v>
      </c>
      <c r="G63" s="271">
        <v>952</v>
      </c>
      <c r="H63" s="271"/>
      <c r="I63" s="271"/>
      <c r="J63" s="271"/>
      <c r="K63" s="319"/>
      <c r="M63" s="418">
        <f t="shared" si="29"/>
        <v>952</v>
      </c>
      <c r="N63" s="418">
        <f t="shared" si="30"/>
        <v>0</v>
      </c>
    </row>
    <row r="64" spans="1:14" ht="20.100000000000001" customHeight="1" x14ac:dyDescent="0.2">
      <c r="A64" s="1772"/>
      <c r="B64" s="1768" t="s">
        <v>624</v>
      </c>
      <c r="C64" s="1768"/>
      <c r="D64" s="270">
        <v>300</v>
      </c>
      <c r="E64" s="271">
        <v>571</v>
      </c>
      <c r="F64" s="318">
        <v>1710</v>
      </c>
      <c r="G64" s="270">
        <v>184</v>
      </c>
      <c r="H64" s="270">
        <v>71</v>
      </c>
      <c r="I64" s="270">
        <v>32</v>
      </c>
      <c r="J64" s="270">
        <v>5</v>
      </c>
      <c r="K64" s="1533">
        <v>8</v>
      </c>
      <c r="M64" s="418">
        <f t="shared" si="29"/>
        <v>300</v>
      </c>
      <c r="N64" s="418">
        <f t="shared" si="30"/>
        <v>0</v>
      </c>
    </row>
    <row r="65" spans="1:15" ht="20.100000000000001" customHeight="1" x14ac:dyDescent="0.2">
      <c r="A65" s="1772"/>
      <c r="B65" s="1769" t="s">
        <v>625</v>
      </c>
      <c r="C65" s="1769"/>
      <c r="D65" s="644">
        <v>41</v>
      </c>
      <c r="E65" s="645">
        <v>514</v>
      </c>
      <c r="F65" s="318">
        <v>211</v>
      </c>
      <c r="G65" s="644">
        <v>19</v>
      </c>
      <c r="H65" s="644">
        <v>19</v>
      </c>
      <c r="I65" s="644">
        <v>3</v>
      </c>
      <c r="J65" s="644"/>
      <c r="K65" s="1534"/>
      <c r="M65" s="418">
        <f t="shared" si="29"/>
        <v>41</v>
      </c>
      <c r="N65" s="418">
        <f t="shared" si="30"/>
        <v>0</v>
      </c>
    </row>
    <row r="66" spans="1:15" ht="20.100000000000001" customHeight="1" x14ac:dyDescent="0.2">
      <c r="A66" s="1772"/>
      <c r="B66" s="1769" t="s">
        <v>626</v>
      </c>
      <c r="C66" s="1769"/>
      <c r="D66" s="646">
        <v>114</v>
      </c>
      <c r="E66" s="647">
        <v>531</v>
      </c>
      <c r="F66" s="318">
        <v>605</v>
      </c>
      <c r="G66" s="646">
        <v>6</v>
      </c>
      <c r="H66" s="646">
        <v>103</v>
      </c>
      <c r="I66" s="646">
        <v>5</v>
      </c>
      <c r="J66" s="646"/>
      <c r="K66" s="1535"/>
      <c r="M66" s="418">
        <f t="shared" si="29"/>
        <v>114</v>
      </c>
      <c r="N66" s="418">
        <f t="shared" si="30"/>
        <v>0</v>
      </c>
    </row>
    <row r="67" spans="1:15" ht="20.100000000000001" customHeight="1" x14ac:dyDescent="0.2">
      <c r="A67" s="1772"/>
      <c r="B67" s="1769" t="s">
        <v>627</v>
      </c>
      <c r="C67" s="1769"/>
      <c r="D67" s="270">
        <v>169</v>
      </c>
      <c r="E67" s="273">
        <v>564</v>
      </c>
      <c r="F67" s="318">
        <v>953</v>
      </c>
      <c r="G67" s="270"/>
      <c r="H67" s="270">
        <v>12</v>
      </c>
      <c r="I67" s="270">
        <v>107</v>
      </c>
      <c r="J67" s="270">
        <v>39</v>
      </c>
      <c r="K67" s="1533">
        <v>11</v>
      </c>
      <c r="M67" s="418">
        <f t="shared" si="29"/>
        <v>169</v>
      </c>
      <c r="N67" s="418">
        <f t="shared" si="30"/>
        <v>0</v>
      </c>
    </row>
    <row r="68" spans="1:15" ht="20.100000000000001" customHeight="1" thickBot="1" x14ac:dyDescent="0.25">
      <c r="A68" s="1772"/>
      <c r="B68" s="1769" t="s">
        <v>251</v>
      </c>
      <c r="C68" s="1769"/>
      <c r="D68" s="648">
        <v>2820</v>
      </c>
      <c r="E68" s="447">
        <v>613</v>
      </c>
      <c r="F68" s="318">
        <v>17300</v>
      </c>
      <c r="G68" s="648">
        <v>2744</v>
      </c>
      <c r="H68" s="648">
        <v>76</v>
      </c>
      <c r="I68" s="648"/>
      <c r="J68" s="648"/>
      <c r="K68" s="1536"/>
      <c r="M68" s="418">
        <f>SUM(G68:K68)</f>
        <v>2820</v>
      </c>
      <c r="N68" s="418">
        <f t="shared" si="30"/>
        <v>0</v>
      </c>
    </row>
    <row r="69" spans="1:15" ht="20.100000000000001" customHeight="1" thickTop="1" thickBot="1" x14ac:dyDescent="0.25">
      <c r="A69" s="1780"/>
      <c r="B69" s="1850" t="s">
        <v>628</v>
      </c>
      <c r="C69" s="1851"/>
      <c r="D69" s="320">
        <f>SUM(D62:D68)</f>
        <v>6946</v>
      </c>
      <c r="E69" s="321">
        <f>ROUND(F69/D69*100,0)</f>
        <v>610</v>
      </c>
      <c r="F69" s="322">
        <f t="shared" ref="F69:K69" si="31">SUM(F62:F68)</f>
        <v>42389</v>
      </c>
      <c r="G69" s="323">
        <f t="shared" si="31"/>
        <v>6455</v>
      </c>
      <c r="H69" s="323">
        <f t="shared" si="31"/>
        <v>281</v>
      </c>
      <c r="I69" s="323">
        <f t="shared" si="31"/>
        <v>147</v>
      </c>
      <c r="J69" s="323">
        <f t="shared" si="31"/>
        <v>44</v>
      </c>
      <c r="K69" s="439">
        <f t="shared" si="31"/>
        <v>19</v>
      </c>
      <c r="M69" s="418">
        <f t="shared" si="29"/>
        <v>6946</v>
      </c>
      <c r="N69" s="418">
        <f t="shared" si="30"/>
        <v>0</v>
      </c>
    </row>
    <row r="70" spans="1:15" ht="20.100000000000001" customHeight="1" x14ac:dyDescent="0.2">
      <c r="A70" s="1779" t="s">
        <v>411</v>
      </c>
      <c r="B70" s="1852" t="s">
        <v>644</v>
      </c>
      <c r="C70" s="1852"/>
      <c r="D70" s="444">
        <v>431</v>
      </c>
      <c r="E70" s="315">
        <v>535</v>
      </c>
      <c r="F70" s="1324">
        <v>2310</v>
      </c>
      <c r="G70" s="315"/>
      <c r="H70" s="315"/>
      <c r="I70" s="315">
        <v>102</v>
      </c>
      <c r="J70" s="315">
        <v>316</v>
      </c>
      <c r="K70" s="317">
        <v>13</v>
      </c>
      <c r="M70" s="418">
        <f t="shared" ref="M70:M87" si="32">SUM(G70:K70)</f>
        <v>431</v>
      </c>
      <c r="N70" s="418">
        <f t="shared" ref="N70:N88" si="33">M70-D70</f>
        <v>0</v>
      </c>
    </row>
    <row r="71" spans="1:15" ht="20.100000000000001" customHeight="1" x14ac:dyDescent="0.2">
      <c r="A71" s="1772"/>
      <c r="B71" s="1768" t="s">
        <v>645</v>
      </c>
      <c r="C71" s="1768"/>
      <c r="D71" s="445">
        <v>403</v>
      </c>
      <c r="E71" s="271">
        <v>550</v>
      </c>
      <c r="F71" s="1325">
        <v>2220</v>
      </c>
      <c r="G71" s="271"/>
      <c r="H71" s="271">
        <v>147</v>
      </c>
      <c r="I71" s="271">
        <v>246</v>
      </c>
      <c r="J71" s="271">
        <v>10</v>
      </c>
      <c r="K71" s="319"/>
      <c r="M71" s="418">
        <f t="shared" si="32"/>
        <v>403</v>
      </c>
      <c r="N71" s="418">
        <f t="shared" si="33"/>
        <v>0</v>
      </c>
    </row>
    <row r="72" spans="1:15" ht="20.100000000000001" customHeight="1" thickBot="1" x14ac:dyDescent="0.25">
      <c r="A72" s="1772"/>
      <c r="B72" s="1769" t="s">
        <v>252</v>
      </c>
      <c r="C72" s="1769"/>
      <c r="D72" s="446">
        <v>1020</v>
      </c>
      <c r="E72" s="447">
        <v>554</v>
      </c>
      <c r="F72" s="1325">
        <v>5650</v>
      </c>
      <c r="G72" s="271"/>
      <c r="H72" s="271"/>
      <c r="I72" s="271">
        <v>166</v>
      </c>
      <c r="J72" s="271">
        <v>726</v>
      </c>
      <c r="K72" s="319">
        <v>128</v>
      </c>
      <c r="M72" s="418">
        <f>SUM(G72:K72)</f>
        <v>1020</v>
      </c>
      <c r="N72" s="418"/>
    </row>
    <row r="73" spans="1:15" ht="20.100000000000001" customHeight="1" thickTop="1" thickBot="1" x14ac:dyDescent="0.25">
      <c r="A73" s="1771"/>
      <c r="B73" s="1765" t="s">
        <v>646</v>
      </c>
      <c r="C73" s="1766"/>
      <c r="D73" s="445">
        <f>SUM(D70:D72)</f>
        <v>1854</v>
      </c>
      <c r="E73" s="448">
        <f>ROUND(F73/D73*100,0)</f>
        <v>549</v>
      </c>
      <c r="F73" s="628">
        <f t="shared" ref="F73:K73" si="34">SUM(F70:F72)</f>
        <v>10180</v>
      </c>
      <c r="G73" s="629">
        <f t="shared" si="34"/>
        <v>0</v>
      </c>
      <c r="H73" s="629">
        <f t="shared" si="34"/>
        <v>147</v>
      </c>
      <c r="I73" s="629">
        <f t="shared" si="34"/>
        <v>514</v>
      </c>
      <c r="J73" s="629">
        <f t="shared" si="34"/>
        <v>1052</v>
      </c>
      <c r="K73" s="630">
        <f t="shared" si="34"/>
        <v>141</v>
      </c>
      <c r="M73" s="418">
        <f t="shared" si="32"/>
        <v>1854</v>
      </c>
      <c r="N73" s="418">
        <f t="shared" si="33"/>
        <v>0</v>
      </c>
    </row>
    <row r="74" spans="1:15" ht="20.100000000000001" customHeight="1" x14ac:dyDescent="0.2">
      <c r="A74" s="1770" t="s">
        <v>394</v>
      </c>
      <c r="B74" s="1853" t="s">
        <v>342</v>
      </c>
      <c r="C74" s="1853"/>
      <c r="D74" s="268">
        <v>1610</v>
      </c>
      <c r="E74" s="269">
        <v>526</v>
      </c>
      <c r="F74" s="624">
        <v>8469</v>
      </c>
      <c r="G74" s="649">
        <v>1576</v>
      </c>
      <c r="H74" s="639">
        <v>2</v>
      </c>
      <c r="I74" s="639">
        <v>32</v>
      </c>
      <c r="J74" s="639"/>
      <c r="K74" s="640"/>
      <c r="M74" s="418">
        <f t="shared" si="32"/>
        <v>1610</v>
      </c>
      <c r="N74" s="418">
        <f t="shared" si="33"/>
        <v>0</v>
      </c>
    </row>
    <row r="75" spans="1:15" ht="20.100000000000001" customHeight="1" x14ac:dyDescent="0.2">
      <c r="A75" s="1772"/>
      <c r="B75" s="1769" t="s">
        <v>253</v>
      </c>
      <c r="C75" s="1769"/>
      <c r="D75" s="270">
        <v>697</v>
      </c>
      <c r="E75" s="447">
        <v>525</v>
      </c>
      <c r="F75" s="318">
        <v>3659</v>
      </c>
      <c r="G75" s="650">
        <v>697</v>
      </c>
      <c r="H75" s="641"/>
      <c r="I75" s="641"/>
      <c r="J75" s="641"/>
      <c r="K75" s="642"/>
      <c r="M75" s="418">
        <f>SUM(G75:K75)</f>
        <v>697</v>
      </c>
      <c r="N75" s="418">
        <f t="shared" si="33"/>
        <v>0</v>
      </c>
    </row>
    <row r="76" spans="1:15" ht="20.100000000000001" customHeight="1" x14ac:dyDescent="0.2">
      <c r="A76" s="1772"/>
      <c r="B76" s="1768" t="s">
        <v>311</v>
      </c>
      <c r="C76" s="1854"/>
      <c r="D76" s="270">
        <v>494</v>
      </c>
      <c r="E76" s="271">
        <v>523</v>
      </c>
      <c r="F76" s="318">
        <v>2584</v>
      </c>
      <c r="G76" s="650">
        <v>494</v>
      </c>
      <c r="H76" s="641"/>
      <c r="I76" s="641"/>
      <c r="J76" s="641"/>
      <c r="K76" s="642"/>
      <c r="M76" s="418">
        <f t="shared" si="32"/>
        <v>494</v>
      </c>
      <c r="N76" s="418">
        <f t="shared" si="33"/>
        <v>0</v>
      </c>
    </row>
    <row r="77" spans="1:15" ht="20.100000000000001" customHeight="1" thickBot="1" x14ac:dyDescent="0.25">
      <c r="A77" s="1772"/>
      <c r="B77" s="1768" t="s">
        <v>343</v>
      </c>
      <c r="C77" s="1768"/>
      <c r="D77" s="272">
        <v>22</v>
      </c>
      <c r="E77" s="271">
        <v>420</v>
      </c>
      <c r="F77" s="318">
        <v>92</v>
      </c>
      <c r="G77" s="650"/>
      <c r="H77" s="641"/>
      <c r="I77" s="641">
        <v>22</v>
      </c>
      <c r="J77" s="641"/>
      <c r="K77" s="642"/>
      <c r="M77" s="418">
        <f t="shared" si="32"/>
        <v>22</v>
      </c>
      <c r="N77" s="418">
        <f t="shared" si="33"/>
        <v>0</v>
      </c>
      <c r="O77" s="512"/>
    </row>
    <row r="78" spans="1:15" ht="20.100000000000001" customHeight="1" thickTop="1" thickBot="1" x14ac:dyDescent="0.25">
      <c r="A78" s="1772"/>
      <c r="B78" s="1847" t="s">
        <v>484</v>
      </c>
      <c r="C78" s="1848"/>
      <c r="D78" s="320">
        <f>SUM(D74:D77)</f>
        <v>2823</v>
      </c>
      <c r="E78" s="651">
        <f>ROUND(F78/D78*100,0)</f>
        <v>524</v>
      </c>
      <c r="F78" s="652">
        <f t="shared" ref="F78:K78" si="35">SUM(F74:F77)</f>
        <v>14804</v>
      </c>
      <c r="G78" s="653">
        <f t="shared" si="35"/>
        <v>2767</v>
      </c>
      <c r="H78" s="653">
        <f t="shared" si="35"/>
        <v>2</v>
      </c>
      <c r="I78" s="653">
        <f t="shared" si="35"/>
        <v>54</v>
      </c>
      <c r="J78" s="653">
        <f t="shared" si="35"/>
        <v>0</v>
      </c>
      <c r="K78" s="654">
        <f t="shared" si="35"/>
        <v>0</v>
      </c>
      <c r="M78" s="418">
        <f t="shared" si="32"/>
        <v>2823</v>
      </c>
      <c r="N78" s="418">
        <f t="shared" si="33"/>
        <v>0</v>
      </c>
    </row>
    <row r="79" spans="1:15" ht="20.100000000000001" customHeight="1" x14ac:dyDescent="0.2">
      <c r="A79" s="1779" t="s">
        <v>409</v>
      </c>
      <c r="B79" s="1849" t="s">
        <v>510</v>
      </c>
      <c r="C79" s="1849"/>
      <c r="D79" s="314">
        <v>119</v>
      </c>
      <c r="E79" s="315">
        <v>512</v>
      </c>
      <c r="F79" s="316">
        <v>609</v>
      </c>
      <c r="G79" s="315">
        <v>116</v>
      </c>
      <c r="H79" s="315">
        <v>3</v>
      </c>
      <c r="I79" s="315"/>
      <c r="J79" s="315"/>
      <c r="K79" s="317"/>
      <c r="M79" s="418">
        <f t="shared" si="32"/>
        <v>119</v>
      </c>
      <c r="N79" s="418">
        <f t="shared" si="33"/>
        <v>0</v>
      </c>
    </row>
    <row r="80" spans="1:15" ht="20.100000000000001" customHeight="1" x14ac:dyDescent="0.2">
      <c r="A80" s="1772"/>
      <c r="B80" s="1768" t="s">
        <v>511</v>
      </c>
      <c r="C80" s="1768"/>
      <c r="D80" s="270">
        <v>34</v>
      </c>
      <c r="E80" s="271">
        <v>479</v>
      </c>
      <c r="F80" s="318">
        <v>163</v>
      </c>
      <c r="G80" s="271">
        <v>34</v>
      </c>
      <c r="H80" s="271"/>
      <c r="I80" s="271"/>
      <c r="J80" s="271"/>
      <c r="K80" s="319"/>
      <c r="M80" s="418">
        <f t="shared" si="32"/>
        <v>34</v>
      </c>
      <c r="N80" s="418">
        <f t="shared" si="33"/>
        <v>0</v>
      </c>
    </row>
    <row r="81" spans="1:14" ht="20.100000000000001" customHeight="1" x14ac:dyDescent="0.2">
      <c r="A81" s="1772"/>
      <c r="B81" s="1768" t="s">
        <v>512</v>
      </c>
      <c r="C81" s="1768"/>
      <c r="D81" s="270">
        <v>9</v>
      </c>
      <c r="E81" s="271">
        <v>495</v>
      </c>
      <c r="F81" s="318">
        <v>45</v>
      </c>
      <c r="G81" s="271">
        <v>9</v>
      </c>
      <c r="H81" s="271"/>
      <c r="I81" s="271"/>
      <c r="J81" s="271"/>
      <c r="K81" s="319"/>
      <c r="M81" s="418">
        <f t="shared" si="32"/>
        <v>9</v>
      </c>
      <c r="N81" s="418">
        <f t="shared" si="33"/>
        <v>0</v>
      </c>
    </row>
    <row r="82" spans="1:14" ht="20.100000000000001" customHeight="1" x14ac:dyDescent="0.2">
      <c r="A82" s="1772"/>
      <c r="B82" s="1768" t="s">
        <v>513</v>
      </c>
      <c r="C82" s="1768"/>
      <c r="D82" s="270">
        <v>110</v>
      </c>
      <c r="E82" s="271">
        <v>514</v>
      </c>
      <c r="F82" s="318">
        <v>565</v>
      </c>
      <c r="G82" s="271"/>
      <c r="H82" s="271">
        <v>29</v>
      </c>
      <c r="I82" s="271">
        <v>50</v>
      </c>
      <c r="J82" s="271">
        <v>31</v>
      </c>
      <c r="K82" s="319"/>
      <c r="M82" s="418">
        <f t="shared" si="32"/>
        <v>110</v>
      </c>
      <c r="N82" s="418">
        <f t="shared" si="33"/>
        <v>0</v>
      </c>
    </row>
    <row r="83" spans="1:14" ht="20.100000000000001" customHeight="1" x14ac:dyDescent="0.2">
      <c r="A83" s="1772"/>
      <c r="B83" s="1768" t="s">
        <v>514</v>
      </c>
      <c r="C83" s="1768"/>
      <c r="D83" s="270"/>
      <c r="E83" s="271"/>
      <c r="F83" s="318"/>
      <c r="G83" s="271"/>
      <c r="H83" s="271"/>
      <c r="I83" s="271"/>
      <c r="J83" s="271"/>
      <c r="K83" s="319"/>
      <c r="M83" s="418">
        <f t="shared" si="32"/>
        <v>0</v>
      </c>
      <c r="N83" s="418">
        <f t="shared" si="33"/>
        <v>0</v>
      </c>
    </row>
    <row r="84" spans="1:14" ht="20.100000000000001" customHeight="1" x14ac:dyDescent="0.2">
      <c r="A84" s="1772"/>
      <c r="B84" s="1768" t="s">
        <v>515</v>
      </c>
      <c r="C84" s="1768"/>
      <c r="D84" s="270"/>
      <c r="E84" s="271"/>
      <c r="F84" s="318"/>
      <c r="G84" s="271"/>
      <c r="H84" s="271"/>
      <c r="I84" s="271"/>
      <c r="J84" s="271"/>
      <c r="K84" s="319"/>
      <c r="M84" s="418">
        <f t="shared" si="32"/>
        <v>0</v>
      </c>
      <c r="N84" s="418">
        <f t="shared" si="33"/>
        <v>0</v>
      </c>
    </row>
    <row r="85" spans="1:14" ht="20.100000000000001" customHeight="1" x14ac:dyDescent="0.2">
      <c r="A85" s="1772"/>
      <c r="B85" s="1768" t="s">
        <v>516</v>
      </c>
      <c r="C85" s="1768"/>
      <c r="D85" s="270"/>
      <c r="E85" s="271">
        <v>579</v>
      </c>
      <c r="F85" s="318"/>
      <c r="G85" s="271"/>
      <c r="H85" s="271"/>
      <c r="I85" s="271"/>
      <c r="J85" s="271"/>
      <c r="K85" s="319"/>
      <c r="M85" s="418">
        <f t="shared" si="32"/>
        <v>0</v>
      </c>
      <c r="N85" s="418">
        <f t="shared" si="33"/>
        <v>0</v>
      </c>
    </row>
    <row r="86" spans="1:14" ht="20.100000000000001" customHeight="1" thickBot="1" x14ac:dyDescent="0.25">
      <c r="A86" s="1772"/>
      <c r="B86" s="1768" t="s">
        <v>517</v>
      </c>
      <c r="C86" s="1768"/>
      <c r="D86" s="272">
        <v>12</v>
      </c>
      <c r="E86" s="271">
        <v>475</v>
      </c>
      <c r="F86" s="318">
        <v>57</v>
      </c>
      <c r="G86" s="271"/>
      <c r="H86" s="271"/>
      <c r="I86" s="271"/>
      <c r="J86" s="271">
        <v>12</v>
      </c>
      <c r="K86" s="319"/>
      <c r="M86" s="418">
        <f>SUM(G86:K86)</f>
        <v>12</v>
      </c>
      <c r="N86" s="418">
        <f t="shared" si="33"/>
        <v>0</v>
      </c>
    </row>
    <row r="87" spans="1:14" ht="20.100000000000001" customHeight="1" thickTop="1" thickBot="1" x14ac:dyDescent="0.25">
      <c r="A87" s="1780"/>
      <c r="B87" s="1850" t="s">
        <v>507</v>
      </c>
      <c r="C87" s="1851"/>
      <c r="D87" s="320">
        <f>SUM(G87:K87)</f>
        <v>284</v>
      </c>
      <c r="E87" s="651">
        <f>ROUND(F87/D87*100,0)</f>
        <v>507</v>
      </c>
      <c r="F87" s="322">
        <f t="shared" ref="F87:K87" si="36">SUM(F79:F86)</f>
        <v>1439</v>
      </c>
      <c r="G87" s="323">
        <f t="shared" si="36"/>
        <v>159</v>
      </c>
      <c r="H87" s="323">
        <f t="shared" si="36"/>
        <v>32</v>
      </c>
      <c r="I87" s="323">
        <f t="shared" si="36"/>
        <v>50</v>
      </c>
      <c r="J87" s="323">
        <f t="shared" si="36"/>
        <v>43</v>
      </c>
      <c r="K87" s="439">
        <f t="shared" si="36"/>
        <v>0</v>
      </c>
      <c r="M87" s="418">
        <f t="shared" si="32"/>
        <v>284</v>
      </c>
      <c r="N87" s="418">
        <f t="shared" si="33"/>
        <v>0</v>
      </c>
    </row>
    <row r="88" spans="1:14" ht="20.100000000000001" customHeight="1" thickBot="1" x14ac:dyDescent="0.25">
      <c r="A88" s="297" t="s">
        <v>215</v>
      </c>
      <c r="B88" s="1856" t="s">
        <v>412</v>
      </c>
      <c r="C88" s="1857"/>
      <c r="D88" s="298">
        <v>3750</v>
      </c>
      <c r="E88" s="299">
        <f>ROUND(F88/D88*100,0)</f>
        <v>523</v>
      </c>
      <c r="F88" s="300">
        <v>19600</v>
      </c>
      <c r="G88" s="301">
        <f>D88*0.8</f>
        <v>3000</v>
      </c>
      <c r="H88" s="301">
        <f>D88*0.11</f>
        <v>412.5</v>
      </c>
      <c r="I88" s="301">
        <f>D88*0.05</f>
        <v>187.5</v>
      </c>
      <c r="J88" s="301">
        <f>D88*0.03</f>
        <v>112.5</v>
      </c>
      <c r="K88" s="440">
        <f>D88*0.01</f>
        <v>37.5</v>
      </c>
      <c r="M88" s="418">
        <f>SUM(G88:K88)</f>
        <v>3750</v>
      </c>
      <c r="N88" s="418">
        <f t="shared" si="33"/>
        <v>0</v>
      </c>
    </row>
    <row r="89" spans="1:14" x14ac:dyDescent="0.2">
      <c r="A89" s="1855"/>
      <c r="B89" s="1855"/>
      <c r="C89" s="1855"/>
      <c r="D89" s="1855"/>
      <c r="E89" s="1855"/>
      <c r="F89" s="1855"/>
      <c r="G89" s="1855"/>
      <c r="H89" s="1855"/>
      <c r="I89" s="1855"/>
      <c r="J89" s="1855"/>
      <c r="K89" s="1855"/>
    </row>
  </sheetData>
  <mergeCells count="120">
    <mergeCell ref="A89:K89"/>
    <mergeCell ref="B80:C80"/>
    <mergeCell ref="B81:C81"/>
    <mergeCell ref="B82:C82"/>
    <mergeCell ref="B83:C83"/>
    <mergeCell ref="B88:C88"/>
    <mergeCell ref="B84:C84"/>
    <mergeCell ref="B85:C85"/>
    <mergeCell ref="B86:C86"/>
    <mergeCell ref="B87:C87"/>
    <mergeCell ref="A79:A87"/>
    <mergeCell ref="B78:C78"/>
    <mergeCell ref="B79:C79"/>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62:C62"/>
    <mergeCell ref="B63:C63"/>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A1:K1"/>
    <mergeCell ref="B12:C12"/>
    <mergeCell ref="A11:A17"/>
    <mergeCell ref="K4:K6"/>
    <mergeCell ref="A8:C8"/>
    <mergeCell ref="E3:E6"/>
    <mergeCell ref="A9:C9"/>
    <mergeCell ref="A10:C10"/>
    <mergeCell ref="A18:A20"/>
    <mergeCell ref="B17:C17"/>
    <mergeCell ref="B13:C13"/>
    <mergeCell ref="B14:C14"/>
    <mergeCell ref="B16:C16"/>
    <mergeCell ref="G4:G6"/>
    <mergeCell ref="H4:H6"/>
    <mergeCell ref="I4:I6"/>
    <mergeCell ref="J4:J6"/>
    <mergeCell ref="G3:K3"/>
    <mergeCell ref="B18:C18"/>
    <mergeCell ref="F3:F6"/>
    <mergeCell ref="B15:C15"/>
    <mergeCell ref="B19:C19"/>
    <mergeCell ref="B20:C20"/>
    <mergeCell ref="B11:C11"/>
    <mergeCell ref="A21:A24"/>
    <mergeCell ref="B24:C24"/>
    <mergeCell ref="S7:T7"/>
    <mergeCell ref="S8:T8"/>
    <mergeCell ref="S9:T9"/>
    <mergeCell ref="S3:T6"/>
    <mergeCell ref="B25:C25"/>
    <mergeCell ref="B23:C23"/>
    <mergeCell ref="S10:T10"/>
    <mergeCell ref="B21:C21"/>
    <mergeCell ref="B22:C22"/>
    <mergeCell ref="A25:A28"/>
    <mergeCell ref="B27:C27"/>
    <mergeCell ref="B28:C28"/>
    <mergeCell ref="B26:C26"/>
    <mergeCell ref="AB4:AB6"/>
    <mergeCell ref="N5:O6"/>
    <mergeCell ref="X4:X6"/>
    <mergeCell ref="Y4:Y6"/>
    <mergeCell ref="Z4:Z6"/>
    <mergeCell ref="AA4:AA6"/>
    <mergeCell ref="W3:W5"/>
    <mergeCell ref="A7:C7"/>
    <mergeCell ref="A3:C6"/>
    <mergeCell ref="D3:D6"/>
    <mergeCell ref="A29:A30"/>
    <mergeCell ref="A31:A34"/>
    <mergeCell ref="A35:A43"/>
    <mergeCell ref="A44:A53"/>
    <mergeCell ref="A74:A78"/>
    <mergeCell ref="A54:A57"/>
    <mergeCell ref="A58:A61"/>
    <mergeCell ref="A62:A69"/>
    <mergeCell ref="A70:A73"/>
    <mergeCell ref="B30:C30"/>
    <mergeCell ref="B31:C31"/>
    <mergeCell ref="B29:C29"/>
    <mergeCell ref="B46:C46"/>
    <mergeCell ref="B47:C47"/>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s>
  <phoneticPr fontId="4"/>
  <printOptions horizontalCentered="1"/>
  <pageMargins left="0.59055118110236227" right="0.59055118110236227" top="0.59055118110236227" bottom="0.39370078740157483" header="0.51181102362204722" footer="0.31496062992125984"/>
  <pageSetup paperSize="9" firstPageNumber="7" pageOrder="overThenDown" orientation="portrait" useFirstPageNumber="1" r:id="rId1"/>
  <headerFooter scaleWithDoc="0" alignWithMargins="0">
    <oddFooter>&amp;C&amp;18-&amp;P -</oddFooter>
  </headerFooter>
  <rowBreaks count="2" manualBreakCount="2">
    <brk id="28" max="10" man="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zoomScale="115" zoomScaleNormal="100" zoomScaleSheetLayoutView="115" workbookViewId="0">
      <selection activeCell="A91" sqref="A91:M92"/>
    </sheetView>
  </sheetViews>
  <sheetFormatPr defaultColWidth="9" defaultRowHeight="12" x14ac:dyDescent="0.15"/>
  <cols>
    <col min="1" max="1" width="3.33203125" style="2" customWidth="1"/>
    <col min="2" max="2" width="18" style="1" bestFit="1" customWidth="1"/>
    <col min="3" max="3" width="6.77734375" style="1" bestFit="1" customWidth="1"/>
    <col min="4" max="4" width="10.6640625" style="1" customWidth="1"/>
    <col min="5" max="11" width="8.109375" style="1" customWidth="1"/>
    <col min="12" max="16384" width="9" style="1"/>
  </cols>
  <sheetData>
    <row r="1" spans="1:13" ht="16.2" x14ac:dyDescent="0.2">
      <c r="A1" s="1871" t="s">
        <v>770</v>
      </c>
      <c r="B1" s="1871"/>
      <c r="C1" s="1871"/>
      <c r="D1" s="1871"/>
      <c r="E1" s="1871"/>
      <c r="F1" s="1871"/>
      <c r="G1" s="1871"/>
      <c r="H1" s="1871"/>
      <c r="I1" s="1871"/>
      <c r="J1" s="1871"/>
      <c r="K1" s="160"/>
    </row>
    <row r="3" spans="1:13" ht="13.8" thickBot="1" x14ac:dyDescent="0.2">
      <c r="A3" s="1864" t="s">
        <v>427</v>
      </c>
      <c r="B3" s="1864"/>
      <c r="C3" s="1864"/>
      <c r="D3" s="4"/>
      <c r="E3" s="4"/>
      <c r="F3" s="4"/>
      <c r="G3" s="4"/>
      <c r="H3" s="4"/>
      <c r="I3" s="1885" t="s">
        <v>289</v>
      </c>
      <c r="J3" s="1885"/>
      <c r="K3" s="169"/>
    </row>
    <row r="4" spans="1:13" ht="13.2" x14ac:dyDescent="0.15">
      <c r="A4" s="5"/>
      <c r="B4" s="6" t="s">
        <v>282</v>
      </c>
      <c r="C4" s="1868" t="s">
        <v>306</v>
      </c>
      <c r="D4" s="1873"/>
      <c r="E4" s="1858" t="s">
        <v>300</v>
      </c>
      <c r="F4" s="1858"/>
      <c r="G4" s="1858" t="s">
        <v>305</v>
      </c>
      <c r="H4" s="1858"/>
      <c r="I4" s="1858" t="s">
        <v>301</v>
      </c>
      <c r="J4" s="1884"/>
      <c r="K4" s="169"/>
    </row>
    <row r="5" spans="1:13" ht="13.2" x14ac:dyDescent="0.15">
      <c r="A5" s="5"/>
      <c r="B5" s="29" t="s">
        <v>304</v>
      </c>
      <c r="C5" s="1874">
        <f>SUM(E5:J5)</f>
        <v>246850</v>
      </c>
      <c r="D5" s="1875"/>
      <c r="E5" s="1881">
        <v>241633</v>
      </c>
      <c r="F5" s="1881"/>
      <c r="G5" s="1881">
        <v>2925</v>
      </c>
      <c r="H5" s="1881"/>
      <c r="I5" s="1881">
        <v>2292</v>
      </c>
      <c r="J5" s="1882"/>
      <c r="K5" s="12"/>
    </row>
    <row r="6" spans="1:13" ht="13.2" x14ac:dyDescent="0.15">
      <c r="A6" s="5"/>
      <c r="B6" s="7" t="s">
        <v>302</v>
      </c>
      <c r="C6" s="1876">
        <f>SUM(E6:J6)</f>
        <v>232034</v>
      </c>
      <c r="D6" s="1877"/>
      <c r="E6" s="1878">
        <v>228087</v>
      </c>
      <c r="F6" s="1878"/>
      <c r="G6" s="1878">
        <v>2030</v>
      </c>
      <c r="H6" s="1878"/>
      <c r="I6" s="1878">
        <v>1917</v>
      </c>
      <c r="J6" s="1883"/>
      <c r="K6" s="12"/>
    </row>
    <row r="7" spans="1:13" s="3" customFormat="1" ht="13.8" thickBot="1" x14ac:dyDescent="0.2">
      <c r="A7" s="8"/>
      <c r="B7" s="9" t="s">
        <v>303</v>
      </c>
      <c r="C7" s="1879">
        <f>C6/C5*100</f>
        <v>93.997974478428191</v>
      </c>
      <c r="D7" s="1880"/>
      <c r="E7" s="1865">
        <v>94.4</v>
      </c>
      <c r="F7" s="1865"/>
      <c r="G7" s="1865">
        <v>69.400000000000006</v>
      </c>
      <c r="H7" s="1865"/>
      <c r="I7" s="1865">
        <v>83.6</v>
      </c>
      <c r="J7" s="1872"/>
      <c r="K7" s="170"/>
    </row>
    <row r="8" spans="1:13" s="3" customFormat="1" ht="13.2" x14ac:dyDescent="0.15">
      <c r="A8" s="8"/>
      <c r="B8" s="10"/>
      <c r="C8" s="1863" t="s">
        <v>419</v>
      </c>
      <c r="D8" s="1863"/>
      <c r="E8" s="1863"/>
      <c r="F8" s="1863"/>
      <c r="G8" s="1863"/>
      <c r="H8" s="1863"/>
      <c r="I8" s="1863"/>
      <c r="J8" s="1863"/>
      <c r="K8" s="171"/>
    </row>
    <row r="9" spans="1:13" s="3" customFormat="1" ht="13.2" x14ac:dyDescent="0.15">
      <c r="A9" s="8"/>
      <c r="B9" s="10"/>
      <c r="C9" s="11"/>
      <c r="D9" s="10"/>
      <c r="E9" s="10"/>
      <c r="F9" s="10"/>
      <c r="G9" s="10"/>
      <c r="H9" s="10"/>
      <c r="I9" s="10"/>
      <c r="J9" s="10"/>
      <c r="K9" s="10"/>
    </row>
    <row r="10" spans="1:13" ht="13.2" x14ac:dyDescent="0.15">
      <c r="A10" s="1864" t="s">
        <v>426</v>
      </c>
      <c r="B10" s="1864"/>
      <c r="C10" s="1864"/>
      <c r="D10" s="13"/>
      <c r="E10" s="12"/>
      <c r="F10" s="12"/>
      <c r="G10" s="4"/>
      <c r="H10" s="4"/>
      <c r="I10" s="4"/>
      <c r="J10" s="4"/>
      <c r="K10" s="4"/>
    </row>
    <row r="11" spans="1:13" ht="12.6" thickBot="1" x14ac:dyDescent="0.2">
      <c r="A11" s="1866" t="s">
        <v>428</v>
      </c>
      <c r="B11" s="1866"/>
      <c r="C11" s="1866"/>
      <c r="D11" s="4"/>
      <c r="E11" s="4"/>
      <c r="F11" s="4"/>
      <c r="G11" s="4"/>
      <c r="H11" s="4"/>
      <c r="I11" s="4"/>
      <c r="J11" s="4"/>
      <c r="K11" s="4"/>
    </row>
    <row r="12" spans="1:13" ht="12" customHeight="1" x14ac:dyDescent="0.15">
      <c r="A12" s="14"/>
      <c r="B12" s="1859" t="s">
        <v>487</v>
      </c>
      <c r="C12" s="1867" t="s">
        <v>488</v>
      </c>
      <c r="D12" s="1861" t="s">
        <v>489</v>
      </c>
      <c r="E12" s="1868" t="s">
        <v>420</v>
      </c>
      <c r="F12" s="1869"/>
      <c r="G12" s="1869"/>
      <c r="H12" s="1870"/>
      <c r="I12" s="4"/>
      <c r="J12" s="4"/>
      <c r="K12" s="4"/>
    </row>
    <row r="13" spans="1:13" ht="12.6" thickBot="1" x14ac:dyDescent="0.2">
      <c r="A13" s="14"/>
      <c r="B13" s="1860"/>
      <c r="C13" s="1862"/>
      <c r="D13" s="1862"/>
      <c r="E13" s="15" t="s">
        <v>284</v>
      </c>
      <c r="F13" s="15" t="s">
        <v>285</v>
      </c>
      <c r="G13" s="15" t="s">
        <v>286</v>
      </c>
      <c r="H13" s="16" t="s">
        <v>287</v>
      </c>
      <c r="I13" s="4"/>
      <c r="J13" s="4"/>
      <c r="K13" s="4"/>
    </row>
    <row r="14" spans="1:13" ht="15" customHeight="1" x14ac:dyDescent="0.15">
      <c r="A14" s="14"/>
      <c r="B14" s="1502" t="s">
        <v>490</v>
      </c>
      <c r="C14" s="1867" t="s">
        <v>288</v>
      </c>
      <c r="D14" s="18">
        <v>4533</v>
      </c>
      <c r="E14" s="1500">
        <v>95.8</v>
      </c>
      <c r="F14" s="1500">
        <v>4</v>
      </c>
      <c r="G14" s="1500">
        <v>0.2</v>
      </c>
      <c r="H14" s="1273">
        <v>0</v>
      </c>
      <c r="I14" s="4"/>
      <c r="J14" s="4"/>
      <c r="K14" s="4"/>
      <c r="L14" s="4"/>
      <c r="M14" s="4"/>
    </row>
    <row r="15" spans="1:13" ht="15" customHeight="1" x14ac:dyDescent="0.15">
      <c r="A15" s="14"/>
      <c r="B15" s="1502" t="s">
        <v>491</v>
      </c>
      <c r="C15" s="1887"/>
      <c r="D15" s="18">
        <v>828</v>
      </c>
      <c r="E15" s="1500">
        <v>90.5</v>
      </c>
      <c r="F15" s="1500">
        <v>7</v>
      </c>
      <c r="G15" s="1500">
        <v>0.2</v>
      </c>
      <c r="H15" s="281">
        <v>2.2999999999999998</v>
      </c>
      <c r="I15" s="4"/>
      <c r="J15" s="4"/>
      <c r="K15" s="4"/>
      <c r="L15" s="4"/>
      <c r="M15" s="4"/>
    </row>
    <row r="16" spans="1:13" ht="15" customHeight="1" x14ac:dyDescent="0.15">
      <c r="A16" s="14"/>
      <c r="B16" s="1502" t="s">
        <v>540</v>
      </c>
      <c r="C16" s="1887"/>
      <c r="D16" s="18">
        <v>178</v>
      </c>
      <c r="E16" s="1500">
        <v>97.8</v>
      </c>
      <c r="F16" s="1500">
        <v>2.1</v>
      </c>
      <c r="G16" s="1500">
        <v>0</v>
      </c>
      <c r="H16" s="1499" t="s">
        <v>747</v>
      </c>
      <c r="I16" s="4"/>
      <c r="J16" s="4"/>
      <c r="K16" s="4"/>
      <c r="L16" s="4"/>
      <c r="M16" s="4"/>
    </row>
    <row r="17" spans="1:13" ht="15" customHeight="1" x14ac:dyDescent="0.15">
      <c r="A17" s="14"/>
      <c r="B17" s="1503" t="s">
        <v>492</v>
      </c>
      <c r="C17" s="1887"/>
      <c r="D17" s="18">
        <v>7</v>
      </c>
      <c r="E17" s="1500">
        <v>68.400000000000006</v>
      </c>
      <c r="F17" s="1500">
        <v>31.6</v>
      </c>
      <c r="G17" s="1500" t="s">
        <v>748</v>
      </c>
      <c r="H17" s="1499" t="s">
        <v>751</v>
      </c>
      <c r="I17" s="4"/>
      <c r="J17" s="4"/>
      <c r="K17" s="4"/>
      <c r="L17" s="4"/>
      <c r="M17" s="4"/>
    </row>
    <row r="18" spans="1:13" ht="15" customHeight="1" x14ac:dyDescent="0.15">
      <c r="A18" s="14"/>
      <c r="B18" s="1503" t="s">
        <v>541</v>
      </c>
      <c r="C18" s="1887"/>
      <c r="D18" s="20">
        <v>173</v>
      </c>
      <c r="E18" s="282">
        <v>25</v>
      </c>
      <c r="F18" s="1500">
        <v>71.900000000000006</v>
      </c>
      <c r="G18" s="1500">
        <v>3.1</v>
      </c>
      <c r="H18" s="1499" t="s">
        <v>743</v>
      </c>
      <c r="I18" s="4"/>
      <c r="J18" s="4"/>
      <c r="K18" s="4"/>
      <c r="L18" s="4"/>
      <c r="M18" s="4"/>
    </row>
    <row r="19" spans="1:13" ht="15" customHeight="1" x14ac:dyDescent="0.15">
      <c r="A19" s="14"/>
      <c r="B19" s="1503" t="s">
        <v>493</v>
      </c>
      <c r="C19" s="1887"/>
      <c r="D19" s="20">
        <v>2</v>
      </c>
      <c r="E19" s="282">
        <v>100</v>
      </c>
      <c r="F19" s="282" t="s">
        <v>746</v>
      </c>
      <c r="G19" s="1634" t="s">
        <v>743</v>
      </c>
      <c r="H19" s="1499" t="s">
        <v>747</v>
      </c>
      <c r="I19" s="4"/>
      <c r="J19" s="4"/>
      <c r="K19" s="4"/>
      <c r="L19" s="4"/>
      <c r="M19" s="4"/>
    </row>
    <row r="20" spans="1:13" ht="15" customHeight="1" x14ac:dyDescent="0.15">
      <c r="A20" s="14"/>
      <c r="B20" s="1503" t="s">
        <v>494</v>
      </c>
      <c r="C20" s="1887"/>
      <c r="D20" s="20">
        <v>133330</v>
      </c>
      <c r="E20" s="282">
        <v>97.1</v>
      </c>
      <c r="F20" s="282">
        <v>2.6</v>
      </c>
      <c r="G20" s="282">
        <v>0.2</v>
      </c>
      <c r="H20" s="281">
        <v>0.1</v>
      </c>
      <c r="I20" s="4"/>
      <c r="J20" s="4"/>
      <c r="K20" s="4"/>
      <c r="L20" s="4"/>
      <c r="M20" s="4"/>
    </row>
    <row r="21" spans="1:13" ht="15" customHeight="1" x14ac:dyDescent="0.15">
      <c r="A21" s="14"/>
      <c r="B21" s="1503" t="s">
        <v>480</v>
      </c>
      <c r="C21" s="1887"/>
      <c r="D21" s="20">
        <v>71</v>
      </c>
      <c r="E21" s="282">
        <v>96.8</v>
      </c>
      <c r="F21" s="282">
        <v>2.2999999999999998</v>
      </c>
      <c r="G21" s="282">
        <v>0.9</v>
      </c>
      <c r="H21" s="281" t="s">
        <v>743</v>
      </c>
      <c r="I21" s="4"/>
      <c r="J21" s="4"/>
      <c r="K21" s="4"/>
      <c r="L21" s="4"/>
      <c r="M21" s="4"/>
    </row>
    <row r="22" spans="1:13" ht="15" customHeight="1" x14ac:dyDescent="0.15">
      <c r="A22" s="14"/>
      <c r="B22" s="1503" t="s">
        <v>542</v>
      </c>
      <c r="C22" s="1887"/>
      <c r="D22" s="20">
        <v>1</v>
      </c>
      <c r="E22" s="282">
        <v>100</v>
      </c>
      <c r="F22" s="282" t="s">
        <v>747</v>
      </c>
      <c r="G22" s="282" t="s">
        <v>743</v>
      </c>
      <c r="H22" s="1499" t="s">
        <v>747</v>
      </c>
      <c r="I22" s="4"/>
      <c r="J22" s="4"/>
      <c r="K22" s="4"/>
      <c r="L22" s="4"/>
      <c r="M22" s="4"/>
    </row>
    <row r="23" spans="1:13" ht="15" customHeight="1" x14ac:dyDescent="0.15">
      <c r="A23" s="14"/>
      <c r="B23" s="1503" t="s">
        <v>495</v>
      </c>
      <c r="C23" s="1887"/>
      <c r="D23" s="20">
        <v>64</v>
      </c>
      <c r="E23" s="282">
        <v>99.9</v>
      </c>
      <c r="F23" s="282">
        <v>0.1</v>
      </c>
      <c r="G23" s="282" t="s">
        <v>743</v>
      </c>
      <c r="H23" s="283" t="s">
        <v>752</v>
      </c>
      <c r="I23" s="4"/>
      <c r="J23" s="4"/>
      <c r="K23" s="4"/>
      <c r="L23" s="4"/>
      <c r="M23" s="4"/>
    </row>
    <row r="24" spans="1:13" ht="15" customHeight="1" x14ac:dyDescent="0.15">
      <c r="A24" s="14"/>
      <c r="B24" s="1503" t="s">
        <v>543</v>
      </c>
      <c r="C24" s="1887"/>
      <c r="D24" s="18">
        <v>3762</v>
      </c>
      <c r="E24" s="1500">
        <v>93.6</v>
      </c>
      <c r="F24" s="1500">
        <v>5.9</v>
      </c>
      <c r="G24" s="282">
        <v>0.4</v>
      </c>
      <c r="H24" s="283">
        <v>0.1</v>
      </c>
      <c r="I24" s="4"/>
      <c r="J24" s="4"/>
      <c r="K24" s="4"/>
      <c r="L24" s="4"/>
      <c r="M24" s="4"/>
    </row>
    <row r="25" spans="1:13" ht="15" customHeight="1" x14ac:dyDescent="0.15">
      <c r="A25" s="14"/>
      <c r="B25" s="1503" t="s">
        <v>496</v>
      </c>
      <c r="C25" s="1887"/>
      <c r="D25" s="20">
        <v>105</v>
      </c>
      <c r="E25" s="282">
        <v>91.5</v>
      </c>
      <c r="F25" s="282">
        <v>6.9</v>
      </c>
      <c r="G25" s="1500" t="s">
        <v>748</v>
      </c>
      <c r="H25" s="281">
        <v>1.5</v>
      </c>
      <c r="I25" s="4"/>
      <c r="J25" s="4"/>
      <c r="K25" s="4"/>
      <c r="L25" s="4"/>
      <c r="M25" s="4"/>
    </row>
    <row r="26" spans="1:13" ht="15" customHeight="1" x14ac:dyDescent="0.15">
      <c r="A26" s="14"/>
      <c r="B26" s="1503" t="s">
        <v>497</v>
      </c>
      <c r="C26" s="1887"/>
      <c r="D26" s="20">
        <v>4083</v>
      </c>
      <c r="E26" s="282">
        <v>90.8</v>
      </c>
      <c r="F26" s="282">
        <v>8.5</v>
      </c>
      <c r="G26" s="282">
        <v>0.7</v>
      </c>
      <c r="H26" s="281" t="s">
        <v>748</v>
      </c>
      <c r="I26" s="4"/>
      <c r="J26" s="4"/>
      <c r="K26" s="4"/>
      <c r="L26" s="4"/>
      <c r="M26" s="4"/>
    </row>
    <row r="27" spans="1:13" ht="15" customHeight="1" x14ac:dyDescent="0.15">
      <c r="A27" s="14"/>
      <c r="B27" s="1503" t="s">
        <v>481</v>
      </c>
      <c r="C27" s="1887"/>
      <c r="D27" s="20">
        <v>479</v>
      </c>
      <c r="E27" s="282">
        <v>92</v>
      </c>
      <c r="F27" s="282">
        <v>7.5</v>
      </c>
      <c r="G27" s="282">
        <v>0.5</v>
      </c>
      <c r="H27" s="1499" t="s">
        <v>752</v>
      </c>
      <c r="I27" s="4"/>
      <c r="J27" s="4"/>
      <c r="K27" s="4"/>
      <c r="L27" s="4"/>
      <c r="M27" s="4"/>
    </row>
    <row r="28" spans="1:13" ht="15" customHeight="1" x14ac:dyDescent="0.15">
      <c r="A28" s="14"/>
      <c r="B28" s="1503" t="s">
        <v>740</v>
      </c>
      <c r="C28" s="1887"/>
      <c r="D28" s="20">
        <v>217</v>
      </c>
      <c r="E28" s="282">
        <v>94.5</v>
      </c>
      <c r="F28" s="282">
        <v>5.5</v>
      </c>
      <c r="G28" s="1500" t="s">
        <v>743</v>
      </c>
      <c r="H28" s="1499" t="s">
        <v>743</v>
      </c>
      <c r="I28" s="4"/>
      <c r="J28" s="4"/>
      <c r="K28" s="4"/>
      <c r="L28" s="4"/>
      <c r="M28" s="4"/>
    </row>
    <row r="29" spans="1:13" ht="15" customHeight="1" x14ac:dyDescent="0.15">
      <c r="A29" s="14"/>
      <c r="B29" s="1503" t="s">
        <v>475</v>
      </c>
      <c r="C29" s="1887"/>
      <c r="D29" s="20">
        <v>30624</v>
      </c>
      <c r="E29" s="282">
        <v>91.8</v>
      </c>
      <c r="F29" s="282">
        <v>7.7</v>
      </c>
      <c r="G29" s="1500">
        <v>0.4</v>
      </c>
      <c r="H29" s="281">
        <v>0.1</v>
      </c>
      <c r="I29" s="4"/>
      <c r="J29" s="4"/>
      <c r="K29" s="4"/>
      <c r="L29" s="4"/>
      <c r="M29" s="4"/>
    </row>
    <row r="30" spans="1:13" ht="15" customHeight="1" x14ac:dyDescent="0.15">
      <c r="A30" s="14"/>
      <c r="B30" s="1503" t="s">
        <v>498</v>
      </c>
      <c r="C30" s="1887"/>
      <c r="D30" s="20">
        <v>576</v>
      </c>
      <c r="E30" s="282">
        <v>99.3</v>
      </c>
      <c r="F30" s="282">
        <v>0.7</v>
      </c>
      <c r="G30" s="1500" t="s">
        <v>743</v>
      </c>
      <c r="H30" s="1499" t="s">
        <v>753</v>
      </c>
      <c r="I30" s="4"/>
      <c r="J30" s="4"/>
      <c r="K30" s="4"/>
      <c r="L30" s="4"/>
      <c r="M30" s="4"/>
    </row>
    <row r="31" spans="1:13" ht="15" customHeight="1" x14ac:dyDescent="0.15">
      <c r="A31" s="14"/>
      <c r="B31" s="1503" t="s">
        <v>741</v>
      </c>
      <c r="C31" s="1887"/>
      <c r="D31" s="20">
        <v>53712</v>
      </c>
      <c r="E31" s="282">
        <v>97.1</v>
      </c>
      <c r="F31" s="282">
        <v>2.7</v>
      </c>
      <c r="G31" s="1500">
        <v>0.2</v>
      </c>
      <c r="H31" s="1499">
        <v>0.1</v>
      </c>
      <c r="I31" s="4"/>
      <c r="J31" s="4"/>
      <c r="K31" s="4"/>
      <c r="L31" s="4"/>
      <c r="M31" s="4"/>
    </row>
    <row r="32" spans="1:13" ht="15" customHeight="1" x14ac:dyDescent="0.15">
      <c r="A32" s="14"/>
      <c r="B32" s="1503" t="s">
        <v>742</v>
      </c>
      <c r="C32" s="1887"/>
      <c r="D32" s="20">
        <v>61</v>
      </c>
      <c r="E32" s="282">
        <v>59.3</v>
      </c>
      <c r="F32" s="282" t="s">
        <v>743</v>
      </c>
      <c r="G32" s="282">
        <v>40.700000000000003</v>
      </c>
      <c r="H32" s="281" t="s">
        <v>743</v>
      </c>
      <c r="I32" s="4"/>
      <c r="J32" s="4"/>
      <c r="K32" s="4"/>
      <c r="L32" s="4"/>
      <c r="M32" s="4"/>
    </row>
    <row r="33" spans="1:16" ht="15" customHeight="1" x14ac:dyDescent="0.15">
      <c r="A33" s="14"/>
      <c r="B33" s="1503" t="s">
        <v>499</v>
      </c>
      <c r="C33" s="1887"/>
      <c r="D33" s="20" t="s">
        <v>743</v>
      </c>
      <c r="E33" s="282"/>
      <c r="F33" s="282"/>
      <c r="G33" s="282"/>
      <c r="H33" s="1499"/>
      <c r="I33" s="4"/>
      <c r="J33" s="4"/>
      <c r="K33" s="4"/>
      <c r="L33" s="4"/>
      <c r="M33" s="4"/>
    </row>
    <row r="34" spans="1:16" ht="15" customHeight="1" x14ac:dyDescent="0.15">
      <c r="A34" s="14"/>
      <c r="B34" s="1503" t="s">
        <v>544</v>
      </c>
      <c r="C34" s="1887"/>
      <c r="D34" s="20">
        <v>98</v>
      </c>
      <c r="E34" s="282">
        <v>98</v>
      </c>
      <c r="F34" s="282">
        <v>2</v>
      </c>
      <c r="G34" s="282" t="s">
        <v>743</v>
      </c>
      <c r="H34" s="1499" t="s">
        <v>743</v>
      </c>
      <c r="I34" s="4"/>
      <c r="J34" s="4"/>
      <c r="K34" s="4"/>
      <c r="L34" s="4"/>
      <c r="M34" s="4"/>
    </row>
    <row r="35" spans="1:16" ht="15" customHeight="1" x14ac:dyDescent="0.15">
      <c r="A35" s="14"/>
      <c r="B35" s="1503" t="s">
        <v>500</v>
      </c>
      <c r="C35" s="1887"/>
      <c r="D35" s="20">
        <v>424</v>
      </c>
      <c r="E35" s="282">
        <v>97.1</v>
      </c>
      <c r="F35" s="282">
        <v>2.5</v>
      </c>
      <c r="G35" s="282">
        <v>0.4</v>
      </c>
      <c r="H35" s="1499" t="s">
        <v>743</v>
      </c>
      <c r="I35" s="4"/>
      <c r="J35" s="4"/>
      <c r="K35" s="4"/>
      <c r="L35" s="4"/>
      <c r="M35" s="4"/>
    </row>
    <row r="36" spans="1:16" ht="15" customHeight="1" x14ac:dyDescent="0.15">
      <c r="A36" s="14"/>
      <c r="B36" s="1503" t="s">
        <v>290</v>
      </c>
      <c r="C36" s="1887"/>
      <c r="D36" s="20">
        <v>113</v>
      </c>
      <c r="E36" s="282">
        <v>81.900000000000006</v>
      </c>
      <c r="F36" s="282">
        <v>17</v>
      </c>
      <c r="G36" s="282">
        <v>1.2</v>
      </c>
      <c r="H36" s="1499" t="s">
        <v>743</v>
      </c>
      <c r="I36" s="4"/>
      <c r="J36" s="4"/>
      <c r="K36" s="4"/>
      <c r="L36" s="4"/>
      <c r="M36" s="4"/>
    </row>
    <row r="37" spans="1:16" ht="15" customHeight="1" x14ac:dyDescent="0.15">
      <c r="A37" s="14"/>
      <c r="B37" s="1503" t="s">
        <v>545</v>
      </c>
      <c r="C37" s="1887"/>
      <c r="D37" s="20">
        <v>107</v>
      </c>
      <c r="E37" s="282">
        <v>39</v>
      </c>
      <c r="F37" s="1500">
        <v>58.5</v>
      </c>
      <c r="G37" s="1500">
        <v>2.5</v>
      </c>
      <c r="H37" s="1499" t="s">
        <v>743</v>
      </c>
      <c r="I37" s="4"/>
      <c r="J37" s="4"/>
      <c r="K37" s="4"/>
      <c r="L37" s="4"/>
      <c r="M37" s="4"/>
    </row>
    <row r="38" spans="1:16" ht="15" customHeight="1" x14ac:dyDescent="0.15">
      <c r="A38" s="14"/>
      <c r="B38" s="1503" t="s">
        <v>482</v>
      </c>
      <c r="C38" s="1887"/>
      <c r="D38" s="20">
        <v>1</v>
      </c>
      <c r="E38" s="282" t="s">
        <v>745</v>
      </c>
      <c r="F38" s="1500">
        <v>100</v>
      </c>
      <c r="G38" s="1500" t="s">
        <v>743</v>
      </c>
      <c r="H38" s="1499" t="s">
        <v>743</v>
      </c>
      <c r="I38" s="4"/>
      <c r="J38" s="4"/>
      <c r="K38" s="4"/>
      <c r="L38" s="4"/>
      <c r="M38" s="4"/>
    </row>
    <row r="39" spans="1:16" ht="15" customHeight="1" x14ac:dyDescent="0.15">
      <c r="A39" s="14"/>
      <c r="B39" s="1503" t="s">
        <v>518</v>
      </c>
      <c r="C39" s="1887"/>
      <c r="D39" s="20">
        <v>1937</v>
      </c>
      <c r="E39" s="282">
        <v>93.6</v>
      </c>
      <c r="F39" s="282">
        <v>5.9</v>
      </c>
      <c r="G39" s="282">
        <v>0.3</v>
      </c>
      <c r="H39" s="281">
        <v>0.3</v>
      </c>
      <c r="I39" s="4"/>
      <c r="J39" s="4"/>
      <c r="K39" s="4"/>
      <c r="L39" s="4"/>
      <c r="M39" s="4"/>
    </row>
    <row r="40" spans="1:16" ht="15" customHeight="1" x14ac:dyDescent="0.15">
      <c r="A40" s="14"/>
      <c r="B40" s="1503" t="s">
        <v>501</v>
      </c>
      <c r="C40" s="1887"/>
      <c r="D40" s="20">
        <v>38</v>
      </c>
      <c r="E40" s="282">
        <v>83.5</v>
      </c>
      <c r="F40" s="282">
        <v>14.1</v>
      </c>
      <c r="G40" s="282">
        <v>2.4</v>
      </c>
      <c r="H40" s="281" t="s">
        <v>753</v>
      </c>
      <c r="I40" s="4"/>
      <c r="J40" s="4"/>
      <c r="K40" s="4"/>
      <c r="L40" s="4"/>
      <c r="M40" s="4"/>
    </row>
    <row r="41" spans="1:16" ht="15" customHeight="1" x14ac:dyDescent="0.15">
      <c r="A41" s="14"/>
      <c r="B41" s="1503" t="s">
        <v>744</v>
      </c>
      <c r="C41" s="1887"/>
      <c r="D41" s="20">
        <v>70</v>
      </c>
      <c r="E41" s="282">
        <v>99.9</v>
      </c>
      <c r="F41" s="1500">
        <v>0.1</v>
      </c>
      <c r="G41" s="1500" t="s">
        <v>749</v>
      </c>
      <c r="H41" s="1499" t="s">
        <v>743</v>
      </c>
      <c r="I41" s="4"/>
      <c r="J41" s="4"/>
      <c r="K41" s="4"/>
      <c r="L41" s="4"/>
      <c r="M41" s="4"/>
    </row>
    <row r="42" spans="1:16" ht="15" customHeight="1" x14ac:dyDescent="0.15">
      <c r="A42" s="14"/>
      <c r="B42" s="1503" t="s">
        <v>291</v>
      </c>
      <c r="C42" s="1887"/>
      <c r="D42" s="20">
        <v>85</v>
      </c>
      <c r="E42" s="282">
        <v>100</v>
      </c>
      <c r="F42" s="1500" t="s">
        <v>743</v>
      </c>
      <c r="G42" s="1500" t="s">
        <v>747</v>
      </c>
      <c r="H42" s="1499" t="s">
        <v>743</v>
      </c>
      <c r="I42" s="4"/>
      <c r="J42" s="4"/>
      <c r="K42" s="4"/>
      <c r="L42" s="4"/>
      <c r="M42" s="4"/>
    </row>
    <row r="43" spans="1:16" ht="15" customHeight="1" thickBot="1" x14ac:dyDescent="0.2">
      <c r="A43" s="14"/>
      <c r="B43" s="1504" t="s">
        <v>546</v>
      </c>
      <c r="C43" s="1489"/>
      <c r="D43" s="1501">
        <v>1</v>
      </c>
      <c r="E43" s="1632">
        <v>100</v>
      </c>
      <c r="F43" s="1632" t="s">
        <v>743</v>
      </c>
      <c r="G43" s="1632" t="s">
        <v>750</v>
      </c>
      <c r="H43" s="1633" t="s">
        <v>743</v>
      </c>
      <c r="I43" s="4"/>
      <c r="J43" s="4"/>
      <c r="K43" s="4"/>
      <c r="L43" s="4"/>
      <c r="M43" s="4"/>
    </row>
    <row r="44" spans="1:16" ht="25.5" customHeight="1" thickTop="1" thickBot="1" x14ac:dyDescent="0.2">
      <c r="A44" s="14"/>
      <c r="B44" s="1889" t="s">
        <v>306</v>
      </c>
      <c r="C44" s="1890"/>
      <c r="D44" s="26">
        <f>SUM(D14:D43)</f>
        <v>235680</v>
      </c>
      <c r="E44" s="27"/>
      <c r="F44" s="27"/>
      <c r="G44" s="27"/>
      <c r="H44" s="28"/>
      <c r="I44" s="4"/>
      <c r="J44" s="4"/>
      <c r="K44" s="4"/>
      <c r="L44" s="162">
        <f>SUM(L14:L42)</f>
        <v>0</v>
      </c>
      <c r="M44" s="163">
        <f>SUM(M14:M42)</f>
        <v>0</v>
      </c>
      <c r="N44" s="164">
        <f>SUM(N14:N42)</f>
        <v>0</v>
      </c>
      <c r="O44" s="164">
        <f>SUM(O14:O42)</f>
        <v>0</v>
      </c>
      <c r="P44" s="165">
        <f>SUM(L44:O44)</f>
        <v>0</v>
      </c>
    </row>
    <row r="45" spans="1:16" x14ac:dyDescent="0.15">
      <c r="A45" s="14"/>
      <c r="B45" s="4"/>
      <c r="C45" s="4"/>
      <c r="D45" s="4"/>
      <c r="E45" s="4"/>
      <c r="F45" s="4"/>
      <c r="G45" s="4"/>
      <c r="H45" s="4"/>
      <c r="I45" s="4"/>
      <c r="J45" s="4"/>
      <c r="K45" s="4"/>
      <c r="L45" s="166"/>
      <c r="M45" s="167"/>
      <c r="N45" s="167"/>
      <c r="O45" s="167"/>
      <c r="P45" s="168"/>
    </row>
    <row r="46" spans="1:16" ht="12.6" thickBot="1" x14ac:dyDescent="0.2">
      <c r="A46" s="1866" t="s">
        <v>429</v>
      </c>
      <c r="B46" s="1866"/>
      <c r="C46" s="1866"/>
      <c r="D46" s="4"/>
      <c r="E46" s="4"/>
      <c r="F46" s="4"/>
      <c r="G46" s="23"/>
      <c r="H46" s="23"/>
      <c r="I46" s="4"/>
      <c r="J46" s="4"/>
      <c r="K46" s="4"/>
    </row>
    <row r="47" spans="1:16" ht="12" customHeight="1" x14ac:dyDescent="0.15">
      <c r="A47" s="14"/>
      <c r="B47" s="1859" t="s">
        <v>487</v>
      </c>
      <c r="C47" s="1867" t="s">
        <v>488</v>
      </c>
      <c r="D47" s="1861" t="s">
        <v>502</v>
      </c>
      <c r="E47" s="1868" t="s">
        <v>420</v>
      </c>
      <c r="F47" s="1869"/>
      <c r="G47" s="1869"/>
      <c r="H47" s="1870"/>
      <c r="I47" s="4"/>
      <c r="J47" s="4"/>
      <c r="K47" s="4"/>
    </row>
    <row r="48" spans="1:16" ht="12.6" thickBot="1" x14ac:dyDescent="0.2">
      <c r="A48" s="14"/>
      <c r="B48" s="1860"/>
      <c r="C48" s="1862"/>
      <c r="D48" s="1862"/>
      <c r="E48" s="15" t="s">
        <v>284</v>
      </c>
      <c r="F48" s="15" t="s">
        <v>285</v>
      </c>
      <c r="G48" s="15" t="s">
        <v>286</v>
      </c>
      <c r="H48" s="16" t="s">
        <v>287</v>
      </c>
      <c r="I48" s="4"/>
      <c r="J48" s="4"/>
      <c r="K48" s="4"/>
    </row>
    <row r="49" spans="1:15" ht="15" customHeight="1" x14ac:dyDescent="0.15">
      <c r="A49" s="14"/>
      <c r="B49" s="17" t="s">
        <v>292</v>
      </c>
      <c r="C49" s="1867" t="s">
        <v>288</v>
      </c>
      <c r="D49" s="18">
        <v>6</v>
      </c>
      <c r="E49" s="1274" t="s">
        <v>745</v>
      </c>
      <c r="F49" s="1274" t="s">
        <v>743</v>
      </c>
      <c r="G49" s="1274"/>
      <c r="H49" s="283">
        <v>100</v>
      </c>
      <c r="I49" s="4"/>
      <c r="J49" s="4"/>
      <c r="K49" s="4"/>
    </row>
    <row r="50" spans="1:15" ht="15" customHeight="1" x14ac:dyDescent="0.15">
      <c r="A50" s="14"/>
      <c r="B50" s="17" t="s">
        <v>754</v>
      </c>
      <c r="C50" s="1887"/>
      <c r="D50" s="18">
        <v>1</v>
      </c>
      <c r="E50" s="1274" t="s">
        <v>743</v>
      </c>
      <c r="F50" s="1758">
        <v>100</v>
      </c>
      <c r="G50" s="1274"/>
      <c r="H50" s="283"/>
      <c r="I50" s="4"/>
      <c r="J50" s="4"/>
      <c r="K50" s="4"/>
    </row>
    <row r="51" spans="1:15" ht="15" customHeight="1" x14ac:dyDescent="0.15">
      <c r="A51" s="14"/>
      <c r="B51" s="19" t="s">
        <v>755</v>
      </c>
      <c r="C51" s="1887"/>
      <c r="D51" s="20">
        <v>1526</v>
      </c>
      <c r="E51" s="284">
        <v>52.8</v>
      </c>
      <c r="F51" s="284">
        <v>42.9</v>
      </c>
      <c r="G51" s="284">
        <v>4.2</v>
      </c>
      <c r="H51" s="285">
        <v>0.2</v>
      </c>
      <c r="I51" s="4"/>
      <c r="J51" s="4"/>
      <c r="K51" s="4"/>
      <c r="M51" s="4"/>
      <c r="N51" s="4"/>
      <c r="O51" s="4"/>
    </row>
    <row r="52" spans="1:15" ht="15" customHeight="1" thickBot="1" x14ac:dyDescent="0.2">
      <c r="A52" s="14"/>
      <c r="B52" s="24" t="s">
        <v>756</v>
      </c>
      <c r="C52" s="1888"/>
      <c r="D52" s="25">
        <v>1386</v>
      </c>
      <c r="E52" s="286">
        <v>88</v>
      </c>
      <c r="F52" s="286">
        <v>11.3</v>
      </c>
      <c r="G52" s="286">
        <v>0.7</v>
      </c>
      <c r="H52" s="283">
        <v>0</v>
      </c>
      <c r="I52" s="4"/>
      <c r="J52" s="4"/>
      <c r="K52" s="4"/>
      <c r="M52" s="4"/>
      <c r="N52" s="4"/>
      <c r="O52" s="4"/>
    </row>
    <row r="53" spans="1:15" ht="13.2" thickTop="1" thickBot="1" x14ac:dyDescent="0.2">
      <c r="A53" s="14"/>
      <c r="B53" s="1889" t="s">
        <v>431</v>
      </c>
      <c r="C53" s="1890"/>
      <c r="D53" s="26">
        <f>SUM(D49:D52)</f>
        <v>2919</v>
      </c>
      <c r="E53" s="27"/>
      <c r="F53" s="27"/>
      <c r="G53" s="27"/>
      <c r="H53" s="28"/>
      <c r="I53" s="4"/>
      <c r="J53" s="4"/>
      <c r="K53" s="4"/>
      <c r="M53" s="4"/>
      <c r="N53" s="4"/>
      <c r="O53" s="4"/>
    </row>
    <row r="54" spans="1:15" x14ac:dyDescent="0.15">
      <c r="A54" s="14"/>
      <c r="B54" s="4"/>
      <c r="C54" s="4"/>
      <c r="D54" s="4"/>
      <c r="E54" s="4"/>
      <c r="F54" s="4"/>
      <c r="G54" s="4"/>
      <c r="H54" s="4"/>
      <c r="I54" s="4"/>
      <c r="J54" s="4"/>
      <c r="K54" s="4"/>
      <c r="M54" s="4"/>
      <c r="N54" s="4"/>
      <c r="O54" s="4"/>
    </row>
    <row r="55" spans="1:15" ht="12.6" thickBot="1" x14ac:dyDescent="0.2">
      <c r="A55" s="1866" t="s">
        <v>430</v>
      </c>
      <c r="B55" s="1866"/>
      <c r="C55" s="1866"/>
      <c r="D55" s="4"/>
      <c r="E55" s="4"/>
      <c r="F55" s="4"/>
      <c r="G55" s="4"/>
      <c r="H55" s="4"/>
      <c r="I55" s="4"/>
      <c r="J55" s="4"/>
      <c r="K55" s="4"/>
    </row>
    <row r="56" spans="1:15" ht="12" customHeight="1" x14ac:dyDescent="0.15">
      <c r="A56" s="14"/>
      <c r="B56" s="1859" t="s">
        <v>487</v>
      </c>
      <c r="C56" s="1867" t="s">
        <v>488</v>
      </c>
      <c r="D56" s="1861" t="s">
        <v>503</v>
      </c>
      <c r="E56" s="1868" t="s">
        <v>420</v>
      </c>
      <c r="F56" s="1869"/>
      <c r="G56" s="1869"/>
      <c r="H56" s="1869"/>
      <c r="I56" s="1869"/>
      <c r="J56" s="1870"/>
      <c r="K56" s="169"/>
    </row>
    <row r="57" spans="1:15" x14ac:dyDescent="0.15">
      <c r="A57" s="14"/>
      <c r="B57" s="1891"/>
      <c r="C57" s="1892"/>
      <c r="D57" s="1892"/>
      <c r="E57" s="21" t="s">
        <v>294</v>
      </c>
      <c r="F57" s="21" t="s">
        <v>295</v>
      </c>
      <c r="G57" s="21" t="s">
        <v>284</v>
      </c>
      <c r="H57" s="21" t="s">
        <v>285</v>
      </c>
      <c r="I57" s="21" t="s">
        <v>286</v>
      </c>
      <c r="J57" s="22" t="s">
        <v>287</v>
      </c>
      <c r="K57" s="169"/>
    </row>
    <row r="58" spans="1:15" ht="15" customHeight="1" x14ac:dyDescent="0.15">
      <c r="A58" s="14"/>
      <c r="B58" s="17" t="s">
        <v>539</v>
      </c>
      <c r="C58" s="1893" t="s">
        <v>288</v>
      </c>
      <c r="D58" s="1635">
        <v>5</v>
      </c>
      <c r="E58" s="1500"/>
      <c r="F58" s="282"/>
      <c r="G58" s="282">
        <v>96.7</v>
      </c>
      <c r="H58" s="282">
        <v>3.3</v>
      </c>
      <c r="I58" s="282"/>
      <c r="J58" s="281"/>
      <c r="K58" s="169"/>
    </row>
    <row r="59" spans="1:15" ht="15" customHeight="1" x14ac:dyDescent="0.15">
      <c r="A59" s="14"/>
      <c r="B59" s="19" t="s">
        <v>293</v>
      </c>
      <c r="C59" s="1887"/>
      <c r="D59" s="1636">
        <v>951</v>
      </c>
      <c r="E59" s="1500"/>
      <c r="F59" s="282">
        <v>0.6</v>
      </c>
      <c r="G59" s="282">
        <v>88.7</v>
      </c>
      <c r="H59" s="282">
        <v>10.6</v>
      </c>
      <c r="I59" s="282">
        <v>0.1</v>
      </c>
      <c r="J59" s="281"/>
      <c r="K59" s="172"/>
    </row>
    <row r="60" spans="1:15" ht="15" customHeight="1" x14ac:dyDescent="0.15">
      <c r="A60" s="14"/>
      <c r="B60" s="19" t="s">
        <v>296</v>
      </c>
      <c r="C60" s="1887"/>
      <c r="D60" s="1636">
        <v>110</v>
      </c>
      <c r="E60" s="1500"/>
      <c r="F60" s="1500"/>
      <c r="G60" s="282">
        <v>59.6</v>
      </c>
      <c r="H60" s="282">
        <v>40</v>
      </c>
      <c r="I60" s="282"/>
      <c r="J60" s="281">
        <v>0.4</v>
      </c>
      <c r="K60" s="172"/>
    </row>
    <row r="61" spans="1:15" ht="15" customHeight="1" x14ac:dyDescent="0.15">
      <c r="A61" s="14"/>
      <c r="B61" s="19" t="s">
        <v>297</v>
      </c>
      <c r="C61" s="1887"/>
      <c r="D61" s="1636">
        <v>191</v>
      </c>
      <c r="E61" s="1500"/>
      <c r="F61" s="1500"/>
      <c r="G61" s="282">
        <v>57.1</v>
      </c>
      <c r="H61" s="282">
        <v>33.4</v>
      </c>
      <c r="I61" s="282">
        <v>9.4</v>
      </c>
      <c r="J61" s="1499"/>
      <c r="K61" s="172"/>
    </row>
    <row r="62" spans="1:15" ht="15" customHeight="1" thickBot="1" x14ac:dyDescent="0.2">
      <c r="A62" s="14"/>
      <c r="B62" s="24" t="s">
        <v>298</v>
      </c>
      <c r="C62" s="1888"/>
      <c r="D62" s="1637">
        <v>961</v>
      </c>
      <c r="E62" s="282"/>
      <c r="F62" s="282">
        <v>1.4</v>
      </c>
      <c r="G62" s="287">
        <v>89.2</v>
      </c>
      <c r="H62" s="287">
        <v>9.5</v>
      </c>
      <c r="I62" s="287"/>
      <c r="J62" s="281"/>
      <c r="K62" s="172"/>
    </row>
    <row r="63" spans="1:15" ht="13.2" thickTop="1" thickBot="1" x14ac:dyDescent="0.2">
      <c r="B63" s="1889" t="s">
        <v>431</v>
      </c>
      <c r="C63" s="1890"/>
      <c r="D63" s="26">
        <f>SUM(D58:D62)</f>
        <v>2218</v>
      </c>
      <c r="E63" s="1272"/>
      <c r="F63" s="1272"/>
      <c r="G63" s="1272"/>
      <c r="H63" s="1272"/>
      <c r="I63" s="1272"/>
      <c r="J63" s="1275"/>
      <c r="K63" s="173"/>
    </row>
    <row r="65" spans="2:11" ht="30" customHeight="1" x14ac:dyDescent="0.2">
      <c r="B65" s="1886" t="s">
        <v>771</v>
      </c>
      <c r="C65" s="1886"/>
      <c r="D65" s="1886"/>
      <c r="E65" s="1886"/>
      <c r="F65" s="1886"/>
      <c r="G65" s="1886"/>
      <c r="H65" s="1886"/>
      <c r="I65" s="1886"/>
      <c r="J65" s="1886"/>
      <c r="K65" s="161"/>
    </row>
  </sheetData>
  <mergeCells count="43">
    <mergeCell ref="B65:J65"/>
    <mergeCell ref="C14:C42"/>
    <mergeCell ref="C49:C52"/>
    <mergeCell ref="E47:H47"/>
    <mergeCell ref="B44:C44"/>
    <mergeCell ref="B63:C63"/>
    <mergeCell ref="B56:B57"/>
    <mergeCell ref="C56:C57"/>
    <mergeCell ref="D56:D57"/>
    <mergeCell ref="E56:J56"/>
    <mergeCell ref="C47:C48"/>
    <mergeCell ref="A46:C46"/>
    <mergeCell ref="A55:C55"/>
    <mergeCell ref="B53:C53"/>
    <mergeCell ref="C58:C62"/>
    <mergeCell ref="A1:J1"/>
    <mergeCell ref="I7:J7"/>
    <mergeCell ref="C4:D4"/>
    <mergeCell ref="C5:D5"/>
    <mergeCell ref="C6:D6"/>
    <mergeCell ref="E4:F4"/>
    <mergeCell ref="G6:H6"/>
    <mergeCell ref="E6:F6"/>
    <mergeCell ref="A3:C3"/>
    <mergeCell ref="C7:D7"/>
    <mergeCell ref="I5:J5"/>
    <mergeCell ref="E5:F5"/>
    <mergeCell ref="I6:J6"/>
    <mergeCell ref="I4:J4"/>
    <mergeCell ref="I3:J3"/>
    <mergeCell ref="G5:H5"/>
    <mergeCell ref="G4:H4"/>
    <mergeCell ref="B47:B48"/>
    <mergeCell ref="D47:D48"/>
    <mergeCell ref="C8:J8"/>
    <mergeCell ref="A10:C10"/>
    <mergeCell ref="E7:F7"/>
    <mergeCell ref="G7:H7"/>
    <mergeCell ref="A11:C11"/>
    <mergeCell ref="B12:B13"/>
    <mergeCell ref="C12:C13"/>
    <mergeCell ref="D12:D13"/>
    <mergeCell ref="E12:H12"/>
  </mergeCells>
  <phoneticPr fontId="8"/>
  <printOptions horizontalCentered="1"/>
  <pageMargins left="0.59055118110236227" right="0.59055118110236227" top="0.59055118110236227" bottom="0.39370078740157483" header="0.51181102362204722" footer="0.31496062992125984"/>
  <pageSetup paperSize="9" scale="85" firstPageNumber="11" fitToWidth="0" pageOrder="overThenDown" orientation="portrait" useFirstPageNumber="1" r:id="rId1"/>
  <headerFooter scaleWithDoc="0" alignWithMargins="0">
    <oddFooter>&amp;C&amp;18-&amp;P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92"/>
  <sheetViews>
    <sheetView view="pageBreakPreview" zoomScale="85" zoomScaleNormal="75" zoomScaleSheetLayoutView="85" workbookViewId="0">
      <pane xSplit="2" ySplit="3" topLeftCell="C67" activePane="bottomRight" state="frozen"/>
      <selection activeCell="A91" sqref="A91:M92"/>
      <selection pane="topRight" activeCell="A91" sqref="A91:M92"/>
      <selection pane="bottomLeft" activeCell="A91" sqref="A91:M92"/>
      <selection pane="bottomRight" activeCell="A91" sqref="A91:M92"/>
    </sheetView>
  </sheetViews>
  <sheetFormatPr defaultColWidth="12.109375" defaultRowHeight="16.2" x14ac:dyDescent="0.2"/>
  <cols>
    <col min="1" max="1" width="4.44140625" style="694" bestFit="1" customWidth="1"/>
    <col min="2" max="2" width="12.77734375" style="694" bestFit="1" customWidth="1"/>
    <col min="3" max="4" width="10.21875" style="221" bestFit="1" customWidth="1"/>
    <col min="5" max="5" width="11.109375" style="221" customWidth="1"/>
    <col min="6" max="9" width="9.6640625" style="221" customWidth="1"/>
    <col min="10" max="10" width="12.21875" style="221" customWidth="1"/>
    <col min="11" max="15" width="9.6640625" style="221" customWidth="1"/>
    <col min="16" max="16384" width="12.109375" style="221"/>
  </cols>
  <sheetData>
    <row r="1" spans="1:15" ht="27" customHeight="1" x14ac:dyDescent="0.2">
      <c r="A1" s="1819" t="s">
        <v>772</v>
      </c>
      <c r="B1" s="1819"/>
      <c r="C1" s="1819"/>
      <c r="D1" s="1819"/>
      <c r="E1" s="1819"/>
      <c r="F1" s="1819"/>
      <c r="G1" s="1819"/>
      <c r="H1" s="1819"/>
      <c r="I1" s="1897" t="s">
        <v>554</v>
      </c>
      <c r="J1" s="1897"/>
      <c r="K1" s="1897"/>
      <c r="L1" s="1897"/>
      <c r="M1" s="1897"/>
      <c r="N1" s="1897"/>
      <c r="O1" s="1897"/>
    </row>
    <row r="2" spans="1:15" ht="16.8" thickBot="1" x14ac:dyDescent="0.25">
      <c r="A2" s="656"/>
      <c r="B2" s="656"/>
      <c r="C2" s="214"/>
      <c r="D2" s="214"/>
      <c r="E2" s="214"/>
      <c r="F2" s="214"/>
      <c r="G2" s="214"/>
      <c r="H2" s="214"/>
      <c r="I2" s="657"/>
      <c r="J2" s="657"/>
      <c r="K2" s="657"/>
      <c r="L2" s="657"/>
      <c r="M2" s="657"/>
      <c r="N2" s="1898" t="s">
        <v>432</v>
      </c>
      <c r="O2" s="1898"/>
    </row>
    <row r="3" spans="1:15" ht="24.6" thickBot="1" x14ac:dyDescent="0.25">
      <c r="A3" s="1899" t="s">
        <v>154</v>
      </c>
      <c r="B3" s="1900"/>
      <c r="C3" s="1573" t="s">
        <v>418</v>
      </c>
      <c r="D3" s="658" t="s">
        <v>730</v>
      </c>
      <c r="E3" s="659" t="s">
        <v>729</v>
      </c>
      <c r="F3" s="659" t="s">
        <v>476</v>
      </c>
      <c r="G3" s="659" t="s">
        <v>728</v>
      </c>
      <c r="H3" s="660" t="s">
        <v>727</v>
      </c>
      <c r="I3" s="660" t="s">
        <v>726</v>
      </c>
      <c r="J3" s="659" t="s">
        <v>562</v>
      </c>
      <c r="K3" s="661" t="s">
        <v>413</v>
      </c>
      <c r="L3" s="661" t="s">
        <v>414</v>
      </c>
      <c r="M3" s="661" t="s">
        <v>415</v>
      </c>
      <c r="N3" s="661" t="s">
        <v>725</v>
      </c>
      <c r="O3" s="1490" t="s">
        <v>724</v>
      </c>
    </row>
    <row r="4" spans="1:15" s="222" customFormat="1" ht="19.5" customHeight="1" thickBot="1" x14ac:dyDescent="0.25">
      <c r="A4" s="1901" t="s">
        <v>362</v>
      </c>
      <c r="B4" s="1902"/>
      <c r="C4" s="662">
        <f t="shared" ref="C4:O4" si="0">SUM(C5:C7)</f>
        <v>1990820</v>
      </c>
      <c r="D4" s="662">
        <f t="shared" si="0"/>
        <v>1150340</v>
      </c>
      <c r="E4" s="662">
        <f t="shared" si="0"/>
        <v>407300</v>
      </c>
      <c r="F4" s="662">
        <f t="shared" si="0"/>
        <v>253680</v>
      </c>
      <c r="G4" s="662">
        <f t="shared" si="0"/>
        <v>36160</v>
      </c>
      <c r="H4" s="662">
        <f t="shared" si="0"/>
        <v>48500</v>
      </c>
      <c r="I4" s="662">
        <f t="shared" si="0"/>
        <v>2440</v>
      </c>
      <c r="J4" s="662">
        <f t="shared" si="0"/>
        <v>26920</v>
      </c>
      <c r="K4" s="662">
        <f t="shared" si="0"/>
        <v>6160</v>
      </c>
      <c r="L4" s="662">
        <f t="shared" si="0"/>
        <v>6460</v>
      </c>
      <c r="M4" s="662">
        <f t="shared" si="0"/>
        <v>220</v>
      </c>
      <c r="N4" s="662">
        <f t="shared" si="0"/>
        <v>39820</v>
      </c>
      <c r="O4" s="1491">
        <f t="shared" si="0"/>
        <v>12620</v>
      </c>
    </row>
    <row r="5" spans="1:15" s="222" customFormat="1" ht="20.100000000000001" customHeight="1" x14ac:dyDescent="0.2">
      <c r="A5" s="1903" t="s">
        <v>155</v>
      </c>
      <c r="B5" s="1904"/>
      <c r="C5" s="1605">
        <f t="shared" ref="C5:O5" si="1">SUM(C8:C10)</f>
        <v>1099520</v>
      </c>
      <c r="D5" s="1605">
        <f t="shared" si="1"/>
        <v>654260</v>
      </c>
      <c r="E5" s="1605">
        <f t="shared" si="1"/>
        <v>218660</v>
      </c>
      <c r="F5" s="1605">
        <f t="shared" si="1"/>
        <v>123480</v>
      </c>
      <c r="G5" s="1605">
        <f t="shared" si="1"/>
        <v>18080</v>
      </c>
      <c r="H5" s="1605">
        <f t="shared" si="1"/>
        <v>43600</v>
      </c>
      <c r="I5" s="1605">
        <f t="shared" si="1"/>
        <v>360</v>
      </c>
      <c r="J5" s="1605">
        <f t="shared" si="1"/>
        <v>10340</v>
      </c>
      <c r="K5" s="1605">
        <f t="shared" si="1"/>
        <v>1440</v>
      </c>
      <c r="L5" s="1605">
        <f t="shared" si="1"/>
        <v>700</v>
      </c>
      <c r="M5" s="1605">
        <f t="shared" si="1"/>
        <v>0</v>
      </c>
      <c r="N5" s="1605">
        <f t="shared" si="1"/>
        <v>26080</v>
      </c>
      <c r="O5" s="1610">
        <f t="shared" si="1"/>
        <v>2320</v>
      </c>
    </row>
    <row r="6" spans="1:15" s="222" customFormat="1" ht="20.100000000000001" customHeight="1" x14ac:dyDescent="0.2">
      <c r="A6" s="1894" t="s">
        <v>363</v>
      </c>
      <c r="B6" s="1854"/>
      <c r="C6" s="1597">
        <f t="shared" ref="C6:O6" si="2">SUM(C11:C12)</f>
        <v>642880</v>
      </c>
      <c r="D6" s="1597">
        <f t="shared" si="2"/>
        <v>370080</v>
      </c>
      <c r="E6" s="1597">
        <f t="shared" si="2"/>
        <v>167880</v>
      </c>
      <c r="F6" s="1597">
        <f t="shared" si="2"/>
        <v>39220</v>
      </c>
      <c r="G6" s="1597">
        <f t="shared" si="2"/>
        <v>17500</v>
      </c>
      <c r="H6" s="1597">
        <f t="shared" si="2"/>
        <v>2960</v>
      </c>
      <c r="I6" s="1597">
        <f t="shared" si="2"/>
        <v>2080</v>
      </c>
      <c r="J6" s="1597">
        <f t="shared" si="2"/>
        <v>14100</v>
      </c>
      <c r="K6" s="1597">
        <f t="shared" si="2"/>
        <v>4600</v>
      </c>
      <c r="L6" s="1597">
        <f t="shared" si="2"/>
        <v>5760</v>
      </c>
      <c r="M6" s="1597">
        <f t="shared" si="2"/>
        <v>220</v>
      </c>
      <c r="N6" s="1597">
        <f t="shared" si="2"/>
        <v>8560</v>
      </c>
      <c r="O6" s="1609">
        <f t="shared" si="2"/>
        <v>9920</v>
      </c>
    </row>
    <row r="7" spans="1:15" s="222" customFormat="1" ht="20.100000000000001" customHeight="1" thickBot="1" x14ac:dyDescent="0.25">
      <c r="A7" s="1895" t="s">
        <v>156</v>
      </c>
      <c r="B7" s="1896"/>
      <c r="C7" s="1596">
        <f t="shared" ref="C7:O7" si="3">SUM(C13:C14)</f>
        <v>248420</v>
      </c>
      <c r="D7" s="1596">
        <f t="shared" si="3"/>
        <v>126000</v>
      </c>
      <c r="E7" s="1596">
        <f t="shared" si="3"/>
        <v>20760</v>
      </c>
      <c r="F7" s="1596">
        <f t="shared" si="3"/>
        <v>90980</v>
      </c>
      <c r="G7" s="1596">
        <f t="shared" si="3"/>
        <v>580</v>
      </c>
      <c r="H7" s="1596">
        <f t="shared" si="3"/>
        <v>1940</v>
      </c>
      <c r="I7" s="1596">
        <f t="shared" si="3"/>
        <v>0</v>
      </c>
      <c r="J7" s="1596">
        <f t="shared" si="3"/>
        <v>2480</v>
      </c>
      <c r="K7" s="1596">
        <f t="shared" si="3"/>
        <v>120</v>
      </c>
      <c r="L7" s="1596">
        <f t="shared" si="3"/>
        <v>0</v>
      </c>
      <c r="M7" s="1596">
        <f t="shared" si="3"/>
        <v>0</v>
      </c>
      <c r="N7" s="1596">
        <f t="shared" si="3"/>
        <v>5180</v>
      </c>
      <c r="O7" s="1608">
        <f t="shared" si="3"/>
        <v>380</v>
      </c>
    </row>
    <row r="8" spans="1:15" s="222" customFormat="1" ht="20.100000000000001" customHeight="1" x14ac:dyDescent="0.2">
      <c r="A8" s="1905" t="s">
        <v>257</v>
      </c>
      <c r="B8" s="663" t="s">
        <v>364</v>
      </c>
      <c r="C8" s="664">
        <f t="shared" ref="C8:O8" si="4">SUM(C17,C21,C25)</f>
        <v>260180</v>
      </c>
      <c r="D8" s="664">
        <f t="shared" si="4"/>
        <v>195560</v>
      </c>
      <c r="E8" s="664">
        <f t="shared" si="4"/>
        <v>21900</v>
      </c>
      <c r="F8" s="664">
        <f t="shared" si="4"/>
        <v>32060</v>
      </c>
      <c r="G8" s="664">
        <f t="shared" si="4"/>
        <v>480</v>
      </c>
      <c r="H8" s="664">
        <f t="shared" si="4"/>
        <v>3000</v>
      </c>
      <c r="I8" s="664">
        <f t="shared" si="4"/>
        <v>0</v>
      </c>
      <c r="J8" s="664">
        <f t="shared" si="4"/>
        <v>720</v>
      </c>
      <c r="K8" s="664">
        <f t="shared" si="4"/>
        <v>440</v>
      </c>
      <c r="L8" s="664">
        <f t="shared" si="4"/>
        <v>0</v>
      </c>
      <c r="M8" s="664">
        <f t="shared" si="4"/>
        <v>0</v>
      </c>
      <c r="N8" s="664">
        <f t="shared" si="4"/>
        <v>5760</v>
      </c>
      <c r="O8" s="1492">
        <f t="shared" si="4"/>
        <v>60</v>
      </c>
    </row>
    <row r="9" spans="1:15" s="222" customFormat="1" ht="20.100000000000001" customHeight="1" x14ac:dyDescent="0.2">
      <c r="A9" s="1906"/>
      <c r="B9" s="1572" t="s">
        <v>365</v>
      </c>
      <c r="C9" s="665">
        <f t="shared" ref="C9:O9" si="5">SUM(C26,C30,C39)</f>
        <v>571500</v>
      </c>
      <c r="D9" s="665">
        <f t="shared" si="5"/>
        <v>287820</v>
      </c>
      <c r="E9" s="665">
        <f t="shared" si="5"/>
        <v>152200</v>
      </c>
      <c r="F9" s="665">
        <f t="shared" si="5"/>
        <v>54880</v>
      </c>
      <c r="G9" s="665">
        <f t="shared" si="5"/>
        <v>17200</v>
      </c>
      <c r="H9" s="665">
        <f t="shared" si="5"/>
        <v>34760</v>
      </c>
      <c r="I9" s="665">
        <f t="shared" si="5"/>
        <v>360</v>
      </c>
      <c r="J9" s="665">
        <f t="shared" si="5"/>
        <v>7920</v>
      </c>
      <c r="K9" s="665">
        <f t="shared" si="5"/>
        <v>760</v>
      </c>
      <c r="L9" s="665">
        <f t="shared" si="5"/>
        <v>500</v>
      </c>
      <c r="M9" s="665">
        <f t="shared" si="5"/>
        <v>0</v>
      </c>
      <c r="N9" s="666">
        <f t="shared" si="5"/>
        <v>13060</v>
      </c>
      <c r="O9" s="1493">
        <f t="shared" si="5"/>
        <v>2040</v>
      </c>
    </row>
    <row r="10" spans="1:15" s="222" customFormat="1" ht="20.100000000000001" customHeight="1" x14ac:dyDescent="0.2">
      <c r="A10" s="1906"/>
      <c r="B10" s="1572" t="s">
        <v>366</v>
      </c>
      <c r="C10" s="665">
        <f t="shared" ref="C10:O10" si="6">SUM(C49)</f>
        <v>267840</v>
      </c>
      <c r="D10" s="665">
        <f t="shared" si="6"/>
        <v>170880</v>
      </c>
      <c r="E10" s="665">
        <f t="shared" si="6"/>
        <v>44560</v>
      </c>
      <c r="F10" s="665">
        <f t="shared" si="6"/>
        <v>36540</v>
      </c>
      <c r="G10" s="665">
        <f t="shared" si="6"/>
        <v>400</v>
      </c>
      <c r="H10" s="665">
        <f t="shared" si="6"/>
        <v>5840</v>
      </c>
      <c r="I10" s="665">
        <f t="shared" si="6"/>
        <v>0</v>
      </c>
      <c r="J10" s="665">
        <f t="shared" si="6"/>
        <v>1700</v>
      </c>
      <c r="K10" s="665">
        <f t="shared" si="6"/>
        <v>240</v>
      </c>
      <c r="L10" s="665">
        <f t="shared" si="6"/>
        <v>200</v>
      </c>
      <c r="M10" s="665">
        <f t="shared" si="6"/>
        <v>0</v>
      </c>
      <c r="N10" s="666">
        <f t="shared" si="6"/>
        <v>7260</v>
      </c>
      <c r="O10" s="1493">
        <f t="shared" si="6"/>
        <v>220</v>
      </c>
    </row>
    <row r="11" spans="1:15" s="222" customFormat="1" ht="20.100000000000001" customHeight="1" x14ac:dyDescent="0.2">
      <c r="A11" s="1906"/>
      <c r="B11" s="1572" t="s">
        <v>363</v>
      </c>
      <c r="C11" s="665">
        <f t="shared" ref="C11:O11" si="7">SUM(C53,C57,C65)</f>
        <v>595580</v>
      </c>
      <c r="D11" s="665">
        <f t="shared" si="7"/>
        <v>357780</v>
      </c>
      <c r="E11" s="665">
        <f t="shared" si="7"/>
        <v>145080</v>
      </c>
      <c r="F11" s="665">
        <f t="shared" si="7"/>
        <v>39060</v>
      </c>
      <c r="G11" s="665">
        <f t="shared" si="7"/>
        <v>16340</v>
      </c>
      <c r="H11" s="665">
        <f t="shared" si="7"/>
        <v>2720</v>
      </c>
      <c r="I11" s="665">
        <f t="shared" si="7"/>
        <v>2080</v>
      </c>
      <c r="J11" s="665">
        <f t="shared" si="7"/>
        <v>8940</v>
      </c>
      <c r="K11" s="665">
        <f t="shared" si="7"/>
        <v>2580</v>
      </c>
      <c r="L11" s="665">
        <f t="shared" si="7"/>
        <v>5540</v>
      </c>
      <c r="M11" s="665">
        <f t="shared" si="7"/>
        <v>220</v>
      </c>
      <c r="N11" s="666">
        <f t="shared" si="7"/>
        <v>6660</v>
      </c>
      <c r="O11" s="1493">
        <f t="shared" si="7"/>
        <v>8580</v>
      </c>
    </row>
    <row r="12" spans="1:15" s="222" customFormat="1" ht="20.100000000000001" customHeight="1" x14ac:dyDescent="0.2">
      <c r="A12" s="1906"/>
      <c r="B12" s="1572" t="s">
        <v>158</v>
      </c>
      <c r="C12" s="665">
        <f t="shared" ref="C12:O12" si="8">SUM(C69)</f>
        <v>47300</v>
      </c>
      <c r="D12" s="665">
        <f t="shared" si="8"/>
        <v>12300</v>
      </c>
      <c r="E12" s="665">
        <f t="shared" si="8"/>
        <v>22800</v>
      </c>
      <c r="F12" s="665">
        <f t="shared" si="8"/>
        <v>160</v>
      </c>
      <c r="G12" s="665">
        <f t="shared" si="8"/>
        <v>1160</v>
      </c>
      <c r="H12" s="665">
        <f t="shared" si="8"/>
        <v>240</v>
      </c>
      <c r="I12" s="665">
        <f t="shared" si="8"/>
        <v>0</v>
      </c>
      <c r="J12" s="665">
        <f t="shared" si="8"/>
        <v>5160</v>
      </c>
      <c r="K12" s="665">
        <f t="shared" si="8"/>
        <v>2020</v>
      </c>
      <c r="L12" s="665">
        <f t="shared" si="8"/>
        <v>220</v>
      </c>
      <c r="M12" s="665">
        <f t="shared" si="8"/>
        <v>0</v>
      </c>
      <c r="N12" s="666">
        <f t="shared" si="8"/>
        <v>1900</v>
      </c>
      <c r="O12" s="1493">
        <f t="shared" si="8"/>
        <v>1340</v>
      </c>
    </row>
    <row r="13" spans="1:15" s="222" customFormat="1" ht="20.100000000000001" customHeight="1" x14ac:dyDescent="0.2">
      <c r="A13" s="1906"/>
      <c r="B13" s="1572" t="s">
        <v>367</v>
      </c>
      <c r="C13" s="665">
        <f t="shared" ref="C13:O13" si="9">SUM(C74,C83)</f>
        <v>131640</v>
      </c>
      <c r="D13" s="665">
        <f t="shared" si="9"/>
        <v>40340</v>
      </c>
      <c r="E13" s="665">
        <f t="shared" si="9"/>
        <v>10580</v>
      </c>
      <c r="F13" s="665">
        <f t="shared" si="9"/>
        <v>76160</v>
      </c>
      <c r="G13" s="665">
        <f t="shared" si="9"/>
        <v>260</v>
      </c>
      <c r="H13" s="665">
        <f t="shared" si="9"/>
        <v>60</v>
      </c>
      <c r="I13" s="665">
        <f t="shared" si="9"/>
        <v>0</v>
      </c>
      <c r="J13" s="665">
        <f t="shared" si="9"/>
        <v>2080</v>
      </c>
      <c r="K13" s="665">
        <f t="shared" si="9"/>
        <v>100</v>
      </c>
      <c r="L13" s="665">
        <f t="shared" si="9"/>
        <v>0</v>
      </c>
      <c r="M13" s="665">
        <f t="shared" si="9"/>
        <v>0</v>
      </c>
      <c r="N13" s="666">
        <f t="shared" si="9"/>
        <v>1920</v>
      </c>
      <c r="O13" s="1493">
        <f t="shared" si="9"/>
        <v>140</v>
      </c>
    </row>
    <row r="14" spans="1:15" s="222" customFormat="1" ht="20.100000000000001" customHeight="1" thickBot="1" x14ac:dyDescent="0.25">
      <c r="A14" s="1907"/>
      <c r="B14" s="667" t="s">
        <v>723</v>
      </c>
      <c r="C14" s="668">
        <f t="shared" ref="C14:O14" si="10">SUM(C84)</f>
        <v>116780</v>
      </c>
      <c r="D14" s="668">
        <f t="shared" si="10"/>
        <v>85660</v>
      </c>
      <c r="E14" s="668">
        <f t="shared" si="10"/>
        <v>10180</v>
      </c>
      <c r="F14" s="668">
        <f t="shared" si="10"/>
        <v>14820</v>
      </c>
      <c r="G14" s="668">
        <f t="shared" si="10"/>
        <v>320</v>
      </c>
      <c r="H14" s="668">
        <f t="shared" si="10"/>
        <v>1880</v>
      </c>
      <c r="I14" s="668">
        <f t="shared" si="10"/>
        <v>0</v>
      </c>
      <c r="J14" s="668">
        <f t="shared" si="10"/>
        <v>400</v>
      </c>
      <c r="K14" s="668">
        <f t="shared" si="10"/>
        <v>20</v>
      </c>
      <c r="L14" s="668">
        <f t="shared" si="10"/>
        <v>0</v>
      </c>
      <c r="M14" s="668">
        <f t="shared" si="10"/>
        <v>0</v>
      </c>
      <c r="N14" s="668">
        <f t="shared" si="10"/>
        <v>3260</v>
      </c>
      <c r="O14" s="1494">
        <f t="shared" si="10"/>
        <v>240</v>
      </c>
    </row>
    <row r="15" spans="1:15" s="222" customFormat="1" ht="20.100000000000001" customHeight="1" x14ac:dyDescent="0.2">
      <c r="A15" s="1908" t="s">
        <v>405</v>
      </c>
      <c r="B15" s="669" t="s">
        <v>722</v>
      </c>
      <c r="C15" s="1605">
        <f>SUM(D15:O15)</f>
        <v>86760</v>
      </c>
      <c r="D15" s="670">
        <v>57640</v>
      </c>
      <c r="E15" s="1605">
        <v>9580</v>
      </c>
      <c r="F15" s="1605">
        <v>14480</v>
      </c>
      <c r="G15" s="670">
        <v>280</v>
      </c>
      <c r="H15" s="670">
        <v>1600</v>
      </c>
      <c r="I15" s="670">
        <v>0</v>
      </c>
      <c r="J15" s="670">
        <v>100</v>
      </c>
      <c r="K15" s="671">
        <v>360</v>
      </c>
      <c r="L15" s="671">
        <v>200</v>
      </c>
      <c r="M15" s="671">
        <v>0</v>
      </c>
      <c r="N15" s="671">
        <v>2500</v>
      </c>
      <c r="O15" s="1495">
        <v>20</v>
      </c>
    </row>
    <row r="16" spans="1:15" s="222" customFormat="1" ht="20.100000000000001" customHeight="1" thickBot="1" x14ac:dyDescent="0.25">
      <c r="A16" s="1906"/>
      <c r="B16" s="1568" t="s">
        <v>721</v>
      </c>
      <c r="C16" s="1596">
        <f>SUM(D16:O16)</f>
        <v>5060</v>
      </c>
      <c r="D16" s="678">
        <v>3240</v>
      </c>
      <c r="E16" s="1596">
        <v>940</v>
      </c>
      <c r="F16" s="1596">
        <v>140</v>
      </c>
      <c r="G16" s="678">
        <v>40</v>
      </c>
      <c r="H16" s="678">
        <v>0</v>
      </c>
      <c r="I16" s="678">
        <v>0</v>
      </c>
      <c r="J16" s="678">
        <v>420</v>
      </c>
      <c r="K16" s="679">
        <v>0</v>
      </c>
      <c r="L16" s="679">
        <v>0</v>
      </c>
      <c r="M16" s="679">
        <v>0</v>
      </c>
      <c r="N16" s="679">
        <v>240</v>
      </c>
      <c r="O16" s="696">
        <v>40</v>
      </c>
    </row>
    <row r="17" spans="1:15" s="222" customFormat="1" ht="20.100000000000001" customHeight="1" thickTop="1" thickBot="1" x14ac:dyDescent="0.25">
      <c r="A17" s="1909"/>
      <c r="B17" s="673" t="s">
        <v>694</v>
      </c>
      <c r="C17" s="1607">
        <f t="shared" ref="C17:K17" si="11">SUM(C15:C16)</f>
        <v>91820</v>
      </c>
      <c r="D17" s="1607">
        <f t="shared" si="11"/>
        <v>60880</v>
      </c>
      <c r="E17" s="1607">
        <f t="shared" si="11"/>
        <v>10520</v>
      </c>
      <c r="F17" s="1607">
        <f t="shared" si="11"/>
        <v>14620</v>
      </c>
      <c r="G17" s="1607">
        <f t="shared" si="11"/>
        <v>320</v>
      </c>
      <c r="H17" s="1607">
        <f t="shared" si="11"/>
        <v>1600</v>
      </c>
      <c r="I17" s="1607">
        <f t="shared" si="11"/>
        <v>0</v>
      </c>
      <c r="J17" s="1607">
        <f t="shared" si="11"/>
        <v>520</v>
      </c>
      <c r="K17" s="1607">
        <f t="shared" si="11"/>
        <v>360</v>
      </c>
      <c r="L17" s="1607">
        <v>0</v>
      </c>
      <c r="M17" s="1607">
        <f>SUM(M15:M16)</f>
        <v>0</v>
      </c>
      <c r="N17" s="1607">
        <f>SUM(N15:N16)</f>
        <v>2740</v>
      </c>
      <c r="O17" s="1606">
        <f>SUM(O15:O16)</f>
        <v>60</v>
      </c>
    </row>
    <row r="18" spans="1:15" ht="20.100000000000001" customHeight="1" x14ac:dyDescent="0.2">
      <c r="A18" s="1905" t="s">
        <v>390</v>
      </c>
      <c r="B18" s="1571" t="s">
        <v>267</v>
      </c>
      <c r="C18" s="1598">
        <f>SUM(D18:O18)</f>
        <v>34160</v>
      </c>
      <c r="D18" s="664">
        <v>28140</v>
      </c>
      <c r="E18" s="1598">
        <v>620</v>
      </c>
      <c r="F18" s="1598">
        <v>4660</v>
      </c>
      <c r="G18" s="664">
        <v>0</v>
      </c>
      <c r="H18" s="664">
        <v>0</v>
      </c>
      <c r="I18" s="664">
        <v>0</v>
      </c>
      <c r="J18" s="664">
        <v>0</v>
      </c>
      <c r="K18" s="1574">
        <v>60</v>
      </c>
      <c r="L18" s="1574">
        <v>0</v>
      </c>
      <c r="M18" s="1574">
        <v>0</v>
      </c>
      <c r="N18" s="1574">
        <v>680</v>
      </c>
      <c r="O18" s="1576">
        <v>0</v>
      </c>
    </row>
    <row r="19" spans="1:15" ht="20.100000000000001" customHeight="1" x14ac:dyDescent="0.2">
      <c r="A19" s="1906"/>
      <c r="B19" s="1568" t="s">
        <v>720</v>
      </c>
      <c r="C19" s="1597">
        <f>SUM(D19:O19)</f>
        <v>10140</v>
      </c>
      <c r="D19" s="665">
        <v>8700</v>
      </c>
      <c r="E19" s="1597">
        <v>0</v>
      </c>
      <c r="F19" s="1597">
        <v>1320</v>
      </c>
      <c r="G19" s="665">
        <v>0</v>
      </c>
      <c r="H19" s="665">
        <v>0</v>
      </c>
      <c r="I19" s="665">
        <v>0</v>
      </c>
      <c r="J19" s="665">
        <v>0</v>
      </c>
      <c r="K19" s="1575">
        <v>0</v>
      </c>
      <c r="L19" s="1575">
        <v>0</v>
      </c>
      <c r="M19" s="1575">
        <v>0</v>
      </c>
      <c r="N19" s="1575">
        <v>120</v>
      </c>
      <c r="O19" s="1577">
        <v>0</v>
      </c>
    </row>
    <row r="20" spans="1:15" ht="20.100000000000001" customHeight="1" thickBot="1" x14ac:dyDescent="0.25">
      <c r="A20" s="1906"/>
      <c r="B20" s="674" t="s">
        <v>719</v>
      </c>
      <c r="C20" s="1596">
        <f>SUM(D20:O20)</f>
        <v>8220</v>
      </c>
      <c r="D20" s="675">
        <v>6800</v>
      </c>
      <c r="E20" s="1601">
        <v>40</v>
      </c>
      <c r="F20" s="1601">
        <v>1260</v>
      </c>
      <c r="G20" s="675">
        <v>0</v>
      </c>
      <c r="H20" s="675">
        <v>0</v>
      </c>
      <c r="I20" s="675">
        <v>0</v>
      </c>
      <c r="J20" s="675">
        <v>0</v>
      </c>
      <c r="K20" s="676">
        <v>0</v>
      </c>
      <c r="L20" s="676">
        <v>0</v>
      </c>
      <c r="M20" s="676">
        <v>0</v>
      </c>
      <c r="N20" s="676">
        <v>120</v>
      </c>
      <c r="O20" s="1496">
        <v>0</v>
      </c>
    </row>
    <row r="21" spans="1:15" s="222" customFormat="1" ht="20.100000000000001" customHeight="1" thickTop="1" thickBot="1" x14ac:dyDescent="0.25">
      <c r="A21" s="1907"/>
      <c r="B21" s="677" t="s">
        <v>694</v>
      </c>
      <c r="C21" s="1595">
        <f t="shared" ref="C21:O21" si="12">SUM(C18:C20)</f>
        <v>52520</v>
      </c>
      <c r="D21" s="1595">
        <f t="shared" si="12"/>
        <v>43640</v>
      </c>
      <c r="E21" s="1595">
        <f t="shared" si="12"/>
        <v>660</v>
      </c>
      <c r="F21" s="1595">
        <f t="shared" si="12"/>
        <v>7240</v>
      </c>
      <c r="G21" s="1595">
        <f t="shared" si="12"/>
        <v>0</v>
      </c>
      <c r="H21" s="1595">
        <f t="shared" si="12"/>
        <v>0</v>
      </c>
      <c r="I21" s="1595">
        <f t="shared" si="12"/>
        <v>0</v>
      </c>
      <c r="J21" s="1595">
        <f t="shared" si="12"/>
        <v>0</v>
      </c>
      <c r="K21" s="1595">
        <f t="shared" si="12"/>
        <v>60</v>
      </c>
      <c r="L21" s="1595">
        <f t="shared" si="12"/>
        <v>0</v>
      </c>
      <c r="M21" s="1595">
        <f t="shared" si="12"/>
        <v>0</v>
      </c>
      <c r="N21" s="1595">
        <f t="shared" si="12"/>
        <v>920</v>
      </c>
      <c r="O21" s="1594">
        <f t="shared" si="12"/>
        <v>0</v>
      </c>
    </row>
    <row r="22" spans="1:15" s="222" customFormat="1" ht="20.100000000000001" customHeight="1" x14ac:dyDescent="0.2">
      <c r="A22" s="1908" t="s">
        <v>391</v>
      </c>
      <c r="B22" s="669" t="s">
        <v>718</v>
      </c>
      <c r="C22" s="1598">
        <f>SUM(D22:O22)</f>
        <v>55100</v>
      </c>
      <c r="D22" s="670">
        <v>40840</v>
      </c>
      <c r="E22" s="1605">
        <v>7640</v>
      </c>
      <c r="F22" s="1605">
        <v>3540</v>
      </c>
      <c r="G22" s="670">
        <v>160</v>
      </c>
      <c r="H22" s="670">
        <v>1360</v>
      </c>
      <c r="I22" s="670">
        <v>0</v>
      </c>
      <c r="J22" s="670">
        <v>100</v>
      </c>
      <c r="K22" s="671">
        <v>0</v>
      </c>
      <c r="L22" s="671">
        <v>0</v>
      </c>
      <c r="M22" s="671">
        <v>0</v>
      </c>
      <c r="N22" s="671">
        <v>1460</v>
      </c>
      <c r="O22" s="1495">
        <v>0</v>
      </c>
    </row>
    <row r="23" spans="1:15" ht="20.100000000000001" customHeight="1" x14ac:dyDescent="0.2">
      <c r="A23" s="1906"/>
      <c r="B23" s="1568" t="s">
        <v>280</v>
      </c>
      <c r="C23" s="1597">
        <f>SUM(D23:O23)</f>
        <v>35660</v>
      </c>
      <c r="D23" s="665">
        <v>28460</v>
      </c>
      <c r="E23" s="1597">
        <v>1780</v>
      </c>
      <c r="F23" s="1597">
        <v>5040</v>
      </c>
      <c r="G23" s="665">
        <v>0</v>
      </c>
      <c r="H23" s="665">
        <v>0</v>
      </c>
      <c r="I23" s="665">
        <v>0</v>
      </c>
      <c r="J23" s="665">
        <v>0</v>
      </c>
      <c r="K23" s="1575">
        <v>0</v>
      </c>
      <c r="L23" s="1575">
        <v>0</v>
      </c>
      <c r="M23" s="1575">
        <v>0</v>
      </c>
      <c r="N23" s="1575">
        <v>380</v>
      </c>
      <c r="O23" s="1577">
        <v>0</v>
      </c>
    </row>
    <row r="24" spans="1:15" s="222" customFormat="1" ht="20.100000000000001" customHeight="1" thickBot="1" x14ac:dyDescent="0.25">
      <c r="A24" s="1906"/>
      <c r="B24" s="672" t="s">
        <v>717</v>
      </c>
      <c r="C24" s="1596">
        <f>SUM(D24:O24)</f>
        <v>25080</v>
      </c>
      <c r="D24" s="678">
        <v>21740</v>
      </c>
      <c r="E24" s="1596">
        <v>1300</v>
      </c>
      <c r="F24" s="1596">
        <v>1620</v>
      </c>
      <c r="G24" s="678">
        <v>0</v>
      </c>
      <c r="H24" s="678">
        <v>40</v>
      </c>
      <c r="I24" s="678">
        <v>0</v>
      </c>
      <c r="J24" s="678">
        <v>100</v>
      </c>
      <c r="K24" s="679">
        <v>20</v>
      </c>
      <c r="L24" s="679">
        <v>0</v>
      </c>
      <c r="M24" s="679">
        <v>0</v>
      </c>
      <c r="N24" s="679">
        <v>260</v>
      </c>
      <c r="O24" s="696">
        <v>0</v>
      </c>
    </row>
    <row r="25" spans="1:15" s="222" customFormat="1" ht="20.100000000000001" customHeight="1" thickTop="1" thickBot="1" x14ac:dyDescent="0.25">
      <c r="A25" s="1909"/>
      <c r="B25" s="680" t="s">
        <v>694</v>
      </c>
      <c r="C25" s="1595">
        <f t="shared" ref="C25:O25" si="13">SUM(C22:C24)</f>
        <v>115840</v>
      </c>
      <c r="D25" s="1595">
        <f t="shared" si="13"/>
        <v>91040</v>
      </c>
      <c r="E25" s="1595">
        <f t="shared" si="13"/>
        <v>10720</v>
      </c>
      <c r="F25" s="1595">
        <f t="shared" si="13"/>
        <v>10200</v>
      </c>
      <c r="G25" s="1595">
        <f t="shared" si="13"/>
        <v>160</v>
      </c>
      <c r="H25" s="1595">
        <f t="shared" si="13"/>
        <v>1400</v>
      </c>
      <c r="I25" s="1595">
        <f t="shared" si="13"/>
        <v>0</v>
      </c>
      <c r="J25" s="1595">
        <f t="shared" si="13"/>
        <v>200</v>
      </c>
      <c r="K25" s="1595">
        <f t="shared" si="13"/>
        <v>20</v>
      </c>
      <c r="L25" s="1595">
        <f t="shared" si="13"/>
        <v>0</v>
      </c>
      <c r="M25" s="1595">
        <f t="shared" si="13"/>
        <v>0</v>
      </c>
      <c r="N25" s="1595">
        <f t="shared" si="13"/>
        <v>2100</v>
      </c>
      <c r="O25" s="1594">
        <f t="shared" si="13"/>
        <v>0</v>
      </c>
    </row>
    <row r="26" spans="1:15" ht="20.100000000000001" customHeight="1" thickBot="1" x14ac:dyDescent="0.25">
      <c r="A26" s="681" t="s">
        <v>416</v>
      </c>
      <c r="B26" s="682" t="s">
        <v>417</v>
      </c>
      <c r="C26" s="1593">
        <f>SUM(D26:O26)</f>
        <v>218200</v>
      </c>
      <c r="D26" s="662">
        <v>104460</v>
      </c>
      <c r="E26" s="1593">
        <v>56120</v>
      </c>
      <c r="F26" s="1593">
        <v>23760</v>
      </c>
      <c r="G26" s="1593">
        <v>16600</v>
      </c>
      <c r="H26" s="1593">
        <v>3320</v>
      </c>
      <c r="I26" s="1593">
        <v>360</v>
      </c>
      <c r="J26" s="1593">
        <v>6840</v>
      </c>
      <c r="K26" s="683">
        <v>320</v>
      </c>
      <c r="L26" s="683">
        <v>220</v>
      </c>
      <c r="M26" s="683">
        <v>0</v>
      </c>
      <c r="N26" s="683">
        <v>5000</v>
      </c>
      <c r="O26" s="1497">
        <v>1200</v>
      </c>
    </row>
    <row r="27" spans="1:15" ht="20.100000000000001" customHeight="1" x14ac:dyDescent="0.2">
      <c r="A27" s="1905" t="s">
        <v>406</v>
      </c>
      <c r="B27" s="1571" t="s">
        <v>241</v>
      </c>
      <c r="C27" s="1598">
        <f>SUM(D27:O27)</f>
        <v>45500</v>
      </c>
      <c r="D27" s="684">
        <v>4700</v>
      </c>
      <c r="E27" s="684">
        <v>26520</v>
      </c>
      <c r="F27" s="684">
        <v>2320</v>
      </c>
      <c r="G27" s="684">
        <v>160</v>
      </c>
      <c r="H27" s="684">
        <v>10100</v>
      </c>
      <c r="I27" s="684">
        <v>0</v>
      </c>
      <c r="J27" s="684">
        <v>220</v>
      </c>
      <c r="K27" s="684">
        <v>20</v>
      </c>
      <c r="L27" s="684">
        <v>0</v>
      </c>
      <c r="M27" s="684">
        <v>0</v>
      </c>
      <c r="N27" s="684">
        <v>1320</v>
      </c>
      <c r="O27" s="685">
        <v>140</v>
      </c>
    </row>
    <row r="28" spans="1:15" ht="20.100000000000001" customHeight="1" x14ac:dyDescent="0.2">
      <c r="A28" s="1906"/>
      <c r="B28" s="1568" t="s">
        <v>242</v>
      </c>
      <c r="C28" s="1597">
        <f>SUM(D28:O28)</f>
        <v>11720</v>
      </c>
      <c r="D28" s="686">
        <v>8600</v>
      </c>
      <c r="E28" s="686">
        <v>1940</v>
      </c>
      <c r="F28" s="686">
        <v>360</v>
      </c>
      <c r="G28" s="686">
        <v>0</v>
      </c>
      <c r="H28" s="686">
        <v>140</v>
      </c>
      <c r="I28" s="686">
        <v>0</v>
      </c>
      <c r="J28" s="686">
        <v>0</v>
      </c>
      <c r="K28" s="686">
        <v>0</v>
      </c>
      <c r="L28" s="686">
        <v>100</v>
      </c>
      <c r="M28" s="686">
        <v>0</v>
      </c>
      <c r="N28" s="686">
        <v>580</v>
      </c>
      <c r="O28" s="687">
        <v>0</v>
      </c>
    </row>
    <row r="29" spans="1:15" ht="20.100000000000001" customHeight="1" thickBot="1" x14ac:dyDescent="0.25">
      <c r="A29" s="1906"/>
      <c r="B29" s="672" t="s">
        <v>483</v>
      </c>
      <c r="C29" s="1596">
        <f>SUM(D29:O29)</f>
        <v>26980</v>
      </c>
      <c r="D29" s="688">
        <v>1700</v>
      </c>
      <c r="E29" s="688">
        <v>21480</v>
      </c>
      <c r="F29" s="688">
        <v>980</v>
      </c>
      <c r="G29" s="688">
        <v>300</v>
      </c>
      <c r="H29" s="688">
        <v>1220</v>
      </c>
      <c r="I29" s="688">
        <v>0</v>
      </c>
      <c r="J29" s="688">
        <v>280</v>
      </c>
      <c r="K29" s="688">
        <v>0</v>
      </c>
      <c r="L29" s="688">
        <v>0</v>
      </c>
      <c r="M29" s="688">
        <v>0</v>
      </c>
      <c r="N29" s="688">
        <v>860</v>
      </c>
      <c r="O29" s="689">
        <v>160</v>
      </c>
    </row>
    <row r="30" spans="1:15" ht="20.100000000000001" customHeight="1" thickTop="1" thickBot="1" x14ac:dyDescent="0.25">
      <c r="A30" s="1907"/>
      <c r="B30" s="680" t="s">
        <v>694</v>
      </c>
      <c r="C30" s="1595">
        <f t="shared" ref="C30:O30" si="14">SUM(C27:C29)</f>
        <v>84200</v>
      </c>
      <c r="D30" s="1595">
        <f t="shared" si="14"/>
        <v>15000</v>
      </c>
      <c r="E30" s="1595">
        <f t="shared" si="14"/>
        <v>49940</v>
      </c>
      <c r="F30" s="1595">
        <f t="shared" si="14"/>
        <v>3660</v>
      </c>
      <c r="G30" s="1595">
        <f t="shared" si="14"/>
        <v>460</v>
      </c>
      <c r="H30" s="1595">
        <f t="shared" si="14"/>
        <v>11460</v>
      </c>
      <c r="I30" s="1595">
        <f t="shared" si="14"/>
        <v>0</v>
      </c>
      <c r="J30" s="1595">
        <f t="shared" si="14"/>
        <v>500</v>
      </c>
      <c r="K30" s="1595">
        <f t="shared" si="14"/>
        <v>20</v>
      </c>
      <c r="L30" s="1595">
        <f t="shared" si="14"/>
        <v>100</v>
      </c>
      <c r="M30" s="1595">
        <f t="shared" si="14"/>
        <v>0</v>
      </c>
      <c r="N30" s="1595">
        <f t="shared" si="14"/>
        <v>2760</v>
      </c>
      <c r="O30" s="1594">
        <f t="shared" si="14"/>
        <v>300</v>
      </c>
    </row>
    <row r="31" spans="1:15" ht="20.100000000000001" customHeight="1" x14ac:dyDescent="0.2">
      <c r="A31" s="1910" t="s">
        <v>407</v>
      </c>
      <c r="B31" s="1571" t="s">
        <v>716</v>
      </c>
      <c r="C31" s="1598">
        <f t="shared" ref="C31:C38" si="15">SUM(D31:O31)</f>
        <v>116500</v>
      </c>
      <c r="D31" s="1578">
        <v>76260</v>
      </c>
      <c r="E31" s="1604">
        <v>18400</v>
      </c>
      <c r="F31" s="1604">
        <v>15100</v>
      </c>
      <c r="G31" s="1578">
        <v>100</v>
      </c>
      <c r="H31" s="1578">
        <v>4560</v>
      </c>
      <c r="I31" s="1578">
        <v>0</v>
      </c>
      <c r="J31" s="1578">
        <v>0</v>
      </c>
      <c r="K31" s="1574">
        <v>60</v>
      </c>
      <c r="L31" s="1574">
        <v>180</v>
      </c>
      <c r="M31" s="1574">
        <v>0</v>
      </c>
      <c r="N31" s="1574">
        <v>1740</v>
      </c>
      <c r="O31" s="1576">
        <v>100</v>
      </c>
    </row>
    <row r="32" spans="1:15" ht="20.100000000000001" customHeight="1" x14ac:dyDescent="0.2">
      <c r="A32" s="1911"/>
      <c r="B32" s="1568" t="s">
        <v>244</v>
      </c>
      <c r="C32" s="1597">
        <f t="shared" si="15"/>
        <v>61020</v>
      </c>
      <c r="D32" s="1579">
        <v>44320</v>
      </c>
      <c r="E32" s="1603">
        <v>8280</v>
      </c>
      <c r="F32" s="1603">
        <v>5840</v>
      </c>
      <c r="G32" s="1579">
        <v>40</v>
      </c>
      <c r="H32" s="1579">
        <v>1040</v>
      </c>
      <c r="I32" s="1579">
        <v>0</v>
      </c>
      <c r="J32" s="1579">
        <v>20</v>
      </c>
      <c r="K32" s="1575">
        <v>260</v>
      </c>
      <c r="L32" s="1575">
        <v>0</v>
      </c>
      <c r="M32" s="1575">
        <v>0</v>
      </c>
      <c r="N32" s="1575">
        <v>1220</v>
      </c>
      <c r="O32" s="1577">
        <v>0</v>
      </c>
    </row>
    <row r="33" spans="1:15" ht="20.100000000000001" customHeight="1" x14ac:dyDescent="0.2">
      <c r="A33" s="1911"/>
      <c r="B33" s="1568" t="s">
        <v>245</v>
      </c>
      <c r="C33" s="1597">
        <f t="shared" si="15"/>
        <v>0</v>
      </c>
      <c r="D33" s="1579"/>
      <c r="E33" s="1603"/>
      <c r="F33" s="1603"/>
      <c r="G33" s="1579"/>
      <c r="H33" s="1579"/>
      <c r="I33" s="1579"/>
      <c r="J33" s="1579"/>
      <c r="K33" s="1575"/>
      <c r="L33" s="1575"/>
      <c r="M33" s="1575"/>
      <c r="N33" s="1575"/>
      <c r="O33" s="1577"/>
    </row>
    <row r="34" spans="1:15" ht="20.100000000000001" customHeight="1" x14ac:dyDescent="0.2">
      <c r="A34" s="1911"/>
      <c r="B34" s="1568" t="s">
        <v>246</v>
      </c>
      <c r="C34" s="1597">
        <f t="shared" si="15"/>
        <v>29480</v>
      </c>
      <c r="D34" s="1579">
        <v>19580</v>
      </c>
      <c r="E34" s="1603">
        <v>4240</v>
      </c>
      <c r="F34" s="1603">
        <v>1420</v>
      </c>
      <c r="G34" s="1579">
        <v>0</v>
      </c>
      <c r="H34" s="1579">
        <v>3340</v>
      </c>
      <c r="I34" s="1579">
        <v>0</v>
      </c>
      <c r="J34" s="1579">
        <v>0</v>
      </c>
      <c r="K34" s="1575">
        <v>0</v>
      </c>
      <c r="L34" s="1575">
        <v>0</v>
      </c>
      <c r="M34" s="1575">
        <v>0</v>
      </c>
      <c r="N34" s="1575">
        <v>780</v>
      </c>
      <c r="O34" s="1577">
        <v>120</v>
      </c>
    </row>
    <row r="35" spans="1:15" ht="20.100000000000001" customHeight="1" x14ac:dyDescent="0.2">
      <c r="A35" s="1911"/>
      <c r="B35" s="1568" t="s">
        <v>247</v>
      </c>
      <c r="C35" s="1597">
        <f t="shared" si="15"/>
        <v>13620</v>
      </c>
      <c r="D35" s="1579">
        <v>10540</v>
      </c>
      <c r="E35" s="1603">
        <v>1280</v>
      </c>
      <c r="F35" s="1603">
        <v>900</v>
      </c>
      <c r="G35" s="1579">
        <v>0</v>
      </c>
      <c r="H35" s="1579">
        <v>320</v>
      </c>
      <c r="I35" s="1579">
        <v>0</v>
      </c>
      <c r="J35" s="1579">
        <v>20</v>
      </c>
      <c r="K35" s="1575">
        <v>0</v>
      </c>
      <c r="L35" s="1575">
        <v>0</v>
      </c>
      <c r="M35" s="1575">
        <v>0</v>
      </c>
      <c r="N35" s="1575">
        <v>540</v>
      </c>
      <c r="O35" s="1577">
        <v>20</v>
      </c>
    </row>
    <row r="36" spans="1:15" ht="20.100000000000001" customHeight="1" x14ac:dyDescent="0.2">
      <c r="A36" s="1911"/>
      <c r="B36" s="1568" t="s">
        <v>248</v>
      </c>
      <c r="C36" s="1597">
        <f t="shared" si="15"/>
        <v>18260</v>
      </c>
      <c r="D36" s="1579">
        <v>340</v>
      </c>
      <c r="E36" s="1603">
        <v>9660</v>
      </c>
      <c r="F36" s="1603">
        <v>300</v>
      </c>
      <c r="G36" s="1579">
        <v>0</v>
      </c>
      <c r="H36" s="1579">
        <v>7440</v>
      </c>
      <c r="I36" s="1579">
        <v>0</v>
      </c>
      <c r="J36" s="1579">
        <v>80</v>
      </c>
      <c r="K36" s="1575">
        <v>0</v>
      </c>
      <c r="L36" s="1575">
        <v>0</v>
      </c>
      <c r="M36" s="1575">
        <v>0</v>
      </c>
      <c r="N36" s="1575">
        <v>240</v>
      </c>
      <c r="O36" s="1577">
        <v>200</v>
      </c>
    </row>
    <row r="37" spans="1:15" ht="20.100000000000001" customHeight="1" x14ac:dyDescent="0.2">
      <c r="A37" s="1911"/>
      <c r="B37" s="1568" t="s">
        <v>249</v>
      </c>
      <c r="C37" s="1597">
        <f t="shared" si="15"/>
        <v>25600</v>
      </c>
      <c r="D37" s="1579">
        <v>15820</v>
      </c>
      <c r="E37" s="1603">
        <v>3640</v>
      </c>
      <c r="F37" s="1603">
        <v>3860</v>
      </c>
      <c r="G37" s="1579">
        <v>0</v>
      </c>
      <c r="H37" s="1579">
        <v>1200</v>
      </c>
      <c r="I37" s="1579">
        <v>0</v>
      </c>
      <c r="J37" s="1579">
        <v>440</v>
      </c>
      <c r="K37" s="1575">
        <v>0</v>
      </c>
      <c r="L37" s="1575">
        <v>0</v>
      </c>
      <c r="M37" s="1575">
        <v>0</v>
      </c>
      <c r="N37" s="1575">
        <v>640</v>
      </c>
      <c r="O37" s="1577">
        <v>0</v>
      </c>
    </row>
    <row r="38" spans="1:15" ht="20.100000000000001" customHeight="1" thickBot="1" x14ac:dyDescent="0.25">
      <c r="A38" s="1911"/>
      <c r="B38" s="674" t="s">
        <v>250</v>
      </c>
      <c r="C38" s="1601">
        <f t="shared" si="15"/>
        <v>4620</v>
      </c>
      <c r="D38" s="690">
        <v>1500</v>
      </c>
      <c r="E38" s="1602">
        <v>640</v>
      </c>
      <c r="F38" s="1602">
        <v>40</v>
      </c>
      <c r="G38" s="690">
        <v>0</v>
      </c>
      <c r="H38" s="690">
        <v>2080</v>
      </c>
      <c r="I38" s="690">
        <v>0</v>
      </c>
      <c r="J38" s="690">
        <v>20</v>
      </c>
      <c r="K38" s="676">
        <v>100</v>
      </c>
      <c r="L38" s="676">
        <v>0</v>
      </c>
      <c r="M38" s="676">
        <v>0</v>
      </c>
      <c r="N38" s="676">
        <v>140</v>
      </c>
      <c r="O38" s="1496">
        <v>100</v>
      </c>
    </row>
    <row r="39" spans="1:15" ht="20.100000000000001" customHeight="1" thickTop="1" thickBot="1" x14ac:dyDescent="0.25">
      <c r="A39" s="1912"/>
      <c r="B39" s="677" t="s">
        <v>694</v>
      </c>
      <c r="C39" s="1600">
        <f t="shared" ref="C39:O39" si="16">SUM(C31:C38)</f>
        <v>269100</v>
      </c>
      <c r="D39" s="1600">
        <f t="shared" si="16"/>
        <v>168360</v>
      </c>
      <c r="E39" s="1600">
        <f t="shared" si="16"/>
        <v>46140</v>
      </c>
      <c r="F39" s="1600">
        <f t="shared" si="16"/>
        <v>27460</v>
      </c>
      <c r="G39" s="1600">
        <f t="shared" si="16"/>
        <v>140</v>
      </c>
      <c r="H39" s="1600">
        <f t="shared" si="16"/>
        <v>19980</v>
      </c>
      <c r="I39" s="1600">
        <f t="shared" si="16"/>
        <v>0</v>
      </c>
      <c r="J39" s="1600">
        <f t="shared" si="16"/>
        <v>580</v>
      </c>
      <c r="K39" s="1600">
        <f t="shared" si="16"/>
        <v>420</v>
      </c>
      <c r="L39" s="1600">
        <f t="shared" si="16"/>
        <v>180</v>
      </c>
      <c r="M39" s="1600">
        <f t="shared" si="16"/>
        <v>0</v>
      </c>
      <c r="N39" s="1600">
        <f t="shared" si="16"/>
        <v>5300</v>
      </c>
      <c r="O39" s="1599">
        <f t="shared" si="16"/>
        <v>540</v>
      </c>
    </row>
    <row r="40" spans="1:15" ht="18.75" customHeight="1" x14ac:dyDescent="0.2">
      <c r="A40" s="1905" t="s">
        <v>392</v>
      </c>
      <c r="B40" s="1571" t="s">
        <v>715</v>
      </c>
      <c r="C40" s="1598">
        <f t="shared" ref="C40:C48" si="17">SUM(D40:O40)</f>
        <v>127520</v>
      </c>
      <c r="D40" s="664">
        <v>80520</v>
      </c>
      <c r="E40" s="1598">
        <v>22800</v>
      </c>
      <c r="F40" s="1598">
        <v>17680</v>
      </c>
      <c r="G40" s="664">
        <v>200</v>
      </c>
      <c r="H40" s="664">
        <v>920</v>
      </c>
      <c r="I40" s="664">
        <v>0</v>
      </c>
      <c r="J40" s="664">
        <v>1120</v>
      </c>
      <c r="K40" s="1574">
        <v>220</v>
      </c>
      <c r="L40" s="1574">
        <v>120</v>
      </c>
      <c r="M40" s="1574">
        <v>0</v>
      </c>
      <c r="N40" s="1574">
        <v>3880</v>
      </c>
      <c r="O40" s="1576">
        <v>60</v>
      </c>
    </row>
    <row r="41" spans="1:15" ht="20.25" customHeight="1" x14ac:dyDescent="0.2">
      <c r="A41" s="1906"/>
      <c r="B41" s="1569" t="s">
        <v>714</v>
      </c>
      <c r="C41" s="1597">
        <f t="shared" si="17"/>
        <v>21260</v>
      </c>
      <c r="D41" s="665">
        <v>5780</v>
      </c>
      <c r="E41" s="1597">
        <v>11620</v>
      </c>
      <c r="F41" s="1597">
        <v>2440</v>
      </c>
      <c r="G41" s="665">
        <v>80</v>
      </c>
      <c r="H41" s="665">
        <v>460</v>
      </c>
      <c r="I41" s="665">
        <v>0</v>
      </c>
      <c r="J41" s="665">
        <v>100</v>
      </c>
      <c r="K41" s="1575">
        <v>0</v>
      </c>
      <c r="L41" s="1575">
        <v>0</v>
      </c>
      <c r="M41" s="1575">
        <v>0</v>
      </c>
      <c r="N41" s="1575">
        <v>760</v>
      </c>
      <c r="O41" s="1577">
        <v>20</v>
      </c>
    </row>
    <row r="42" spans="1:15" ht="20.100000000000001" customHeight="1" x14ac:dyDescent="0.2">
      <c r="A42" s="1906"/>
      <c r="B42" s="1568" t="s">
        <v>713</v>
      </c>
      <c r="C42" s="1597">
        <f t="shared" si="17"/>
        <v>18620</v>
      </c>
      <c r="D42" s="665">
        <v>12860</v>
      </c>
      <c r="E42" s="1597">
        <v>1100</v>
      </c>
      <c r="F42" s="1597">
        <v>4280</v>
      </c>
      <c r="G42" s="665">
        <v>0</v>
      </c>
      <c r="H42" s="665">
        <v>200</v>
      </c>
      <c r="I42" s="665">
        <v>0</v>
      </c>
      <c r="J42" s="665">
        <v>0</v>
      </c>
      <c r="K42" s="1575">
        <v>20</v>
      </c>
      <c r="L42" s="1575">
        <v>0</v>
      </c>
      <c r="M42" s="1575">
        <v>0</v>
      </c>
      <c r="N42" s="1575">
        <v>160</v>
      </c>
      <c r="O42" s="1577">
        <v>0</v>
      </c>
    </row>
    <row r="43" spans="1:15" ht="20.100000000000001" customHeight="1" x14ac:dyDescent="0.2">
      <c r="A43" s="1906"/>
      <c r="B43" s="1568" t="s">
        <v>712</v>
      </c>
      <c r="C43" s="1597">
        <f t="shared" si="17"/>
        <v>14120</v>
      </c>
      <c r="D43" s="665">
        <v>10420</v>
      </c>
      <c r="E43" s="1597">
        <v>0</v>
      </c>
      <c r="F43" s="1597">
        <v>3560</v>
      </c>
      <c r="G43" s="665">
        <v>0</v>
      </c>
      <c r="H43" s="665">
        <v>0</v>
      </c>
      <c r="I43" s="665">
        <v>0</v>
      </c>
      <c r="J43" s="665">
        <v>0</v>
      </c>
      <c r="K43" s="1575">
        <v>0</v>
      </c>
      <c r="L43" s="1575">
        <v>20</v>
      </c>
      <c r="M43" s="1575">
        <v>0</v>
      </c>
      <c r="N43" s="1575">
        <v>120</v>
      </c>
      <c r="O43" s="1577">
        <v>0</v>
      </c>
    </row>
    <row r="44" spans="1:15" ht="20.100000000000001" customHeight="1" x14ac:dyDescent="0.2">
      <c r="A44" s="1906"/>
      <c r="B44" s="1568" t="s">
        <v>711</v>
      </c>
      <c r="C44" s="1597">
        <f t="shared" si="17"/>
        <v>32100</v>
      </c>
      <c r="D44" s="665">
        <v>24280</v>
      </c>
      <c r="E44" s="1597">
        <v>3620</v>
      </c>
      <c r="F44" s="1597">
        <v>3360</v>
      </c>
      <c r="G44" s="665">
        <v>0</v>
      </c>
      <c r="H44" s="665">
        <v>60</v>
      </c>
      <c r="I44" s="665">
        <v>0</v>
      </c>
      <c r="J44" s="665">
        <v>0</v>
      </c>
      <c r="K44" s="1575">
        <v>0</v>
      </c>
      <c r="L44" s="1575">
        <v>0</v>
      </c>
      <c r="M44" s="1575">
        <v>0</v>
      </c>
      <c r="N44" s="1575">
        <v>780</v>
      </c>
      <c r="O44" s="1577">
        <v>0</v>
      </c>
    </row>
    <row r="45" spans="1:15" ht="20.100000000000001" customHeight="1" x14ac:dyDescent="0.2">
      <c r="A45" s="1906"/>
      <c r="B45" s="1568" t="s">
        <v>710</v>
      </c>
      <c r="C45" s="1597">
        <f t="shared" si="17"/>
        <v>23800</v>
      </c>
      <c r="D45" s="665">
        <v>18640</v>
      </c>
      <c r="E45" s="1597">
        <v>880</v>
      </c>
      <c r="F45" s="1597">
        <v>3580</v>
      </c>
      <c r="G45" s="665">
        <v>0</v>
      </c>
      <c r="H45" s="665">
        <v>140</v>
      </c>
      <c r="I45" s="665">
        <v>0</v>
      </c>
      <c r="J45" s="665">
        <v>0</v>
      </c>
      <c r="K45" s="1575">
        <v>0</v>
      </c>
      <c r="L45" s="1575">
        <v>40</v>
      </c>
      <c r="M45" s="1575">
        <v>0</v>
      </c>
      <c r="N45" s="1575">
        <v>520</v>
      </c>
      <c r="O45" s="1577">
        <v>0</v>
      </c>
    </row>
    <row r="46" spans="1:15" ht="20.100000000000001" customHeight="1" x14ac:dyDescent="0.2">
      <c r="A46" s="1906"/>
      <c r="B46" s="1568" t="s">
        <v>709</v>
      </c>
      <c r="C46" s="1597">
        <f t="shared" si="17"/>
        <v>5280</v>
      </c>
      <c r="D46" s="665">
        <v>4640</v>
      </c>
      <c r="E46" s="1597">
        <v>220</v>
      </c>
      <c r="F46" s="1597">
        <v>100</v>
      </c>
      <c r="G46" s="665">
        <v>0</v>
      </c>
      <c r="H46" s="665">
        <v>180</v>
      </c>
      <c r="I46" s="665">
        <v>0</v>
      </c>
      <c r="J46" s="665">
        <v>0</v>
      </c>
      <c r="K46" s="1575">
        <v>0</v>
      </c>
      <c r="L46" s="1575">
        <v>0</v>
      </c>
      <c r="M46" s="1575">
        <v>0</v>
      </c>
      <c r="N46" s="1575">
        <v>140</v>
      </c>
      <c r="O46" s="1577">
        <v>0</v>
      </c>
    </row>
    <row r="47" spans="1:15" ht="20.100000000000001" customHeight="1" x14ac:dyDescent="0.2">
      <c r="A47" s="1906"/>
      <c r="B47" s="1568" t="s">
        <v>708</v>
      </c>
      <c r="C47" s="1597">
        <f t="shared" si="17"/>
        <v>15260</v>
      </c>
      <c r="D47" s="665">
        <v>11300</v>
      </c>
      <c r="E47" s="1597">
        <v>1580</v>
      </c>
      <c r="F47" s="1597">
        <v>940</v>
      </c>
      <c r="G47" s="665">
        <v>80</v>
      </c>
      <c r="H47" s="665">
        <v>580</v>
      </c>
      <c r="I47" s="665">
        <v>0</v>
      </c>
      <c r="J47" s="665">
        <v>20</v>
      </c>
      <c r="K47" s="1575">
        <v>0</v>
      </c>
      <c r="L47" s="1575">
        <v>20</v>
      </c>
      <c r="M47" s="1575">
        <v>0</v>
      </c>
      <c r="N47" s="1575">
        <v>600</v>
      </c>
      <c r="O47" s="1577">
        <v>140</v>
      </c>
    </row>
    <row r="48" spans="1:15" ht="20.100000000000001" customHeight="1" thickBot="1" x14ac:dyDescent="0.25">
      <c r="A48" s="1906"/>
      <c r="B48" s="672" t="s">
        <v>707</v>
      </c>
      <c r="C48" s="1601">
        <f t="shared" si="17"/>
        <v>9880</v>
      </c>
      <c r="D48" s="678">
        <v>2440</v>
      </c>
      <c r="E48" s="1596">
        <v>2740</v>
      </c>
      <c r="F48" s="1596">
        <v>600</v>
      </c>
      <c r="G48" s="678">
        <v>40</v>
      </c>
      <c r="H48" s="678">
        <v>3300</v>
      </c>
      <c r="I48" s="678">
        <v>0</v>
      </c>
      <c r="J48" s="678">
        <v>460</v>
      </c>
      <c r="K48" s="679">
        <v>0</v>
      </c>
      <c r="L48" s="679">
        <v>0</v>
      </c>
      <c r="M48" s="679">
        <v>0</v>
      </c>
      <c r="N48" s="679">
        <v>300</v>
      </c>
      <c r="O48" s="696">
        <v>0</v>
      </c>
    </row>
    <row r="49" spans="1:15" ht="20.100000000000001" customHeight="1" thickTop="1" thickBot="1" x14ac:dyDescent="0.25">
      <c r="A49" s="1907"/>
      <c r="B49" s="680" t="s">
        <v>694</v>
      </c>
      <c r="C49" s="1595">
        <f t="shared" ref="C49:O49" si="18">SUM(C40:C48)</f>
        <v>267840</v>
      </c>
      <c r="D49" s="1595">
        <f t="shared" si="18"/>
        <v>170880</v>
      </c>
      <c r="E49" s="1595">
        <f t="shared" si="18"/>
        <v>44560</v>
      </c>
      <c r="F49" s="1595">
        <f t="shared" si="18"/>
        <v>36540</v>
      </c>
      <c r="G49" s="1595">
        <f t="shared" si="18"/>
        <v>400</v>
      </c>
      <c r="H49" s="1595">
        <f t="shared" si="18"/>
        <v>5840</v>
      </c>
      <c r="I49" s="1595">
        <f t="shared" si="18"/>
        <v>0</v>
      </c>
      <c r="J49" s="1595">
        <f t="shared" si="18"/>
        <v>1700</v>
      </c>
      <c r="K49" s="1595">
        <f t="shared" si="18"/>
        <v>240</v>
      </c>
      <c r="L49" s="1595">
        <f t="shared" si="18"/>
        <v>200</v>
      </c>
      <c r="M49" s="1595">
        <f t="shared" si="18"/>
        <v>0</v>
      </c>
      <c r="N49" s="1595">
        <f t="shared" si="18"/>
        <v>7260</v>
      </c>
      <c r="O49" s="1594">
        <f t="shared" si="18"/>
        <v>220</v>
      </c>
    </row>
    <row r="50" spans="1:15" ht="20.100000000000001" customHeight="1" x14ac:dyDescent="0.2">
      <c r="A50" s="1905" t="s">
        <v>393</v>
      </c>
      <c r="B50" s="1571" t="s">
        <v>706</v>
      </c>
      <c r="C50" s="1598">
        <f>SUM(D50:O50)</f>
        <v>127840</v>
      </c>
      <c r="D50" s="664">
        <v>75320</v>
      </c>
      <c r="E50" s="1598">
        <v>27640</v>
      </c>
      <c r="F50" s="1598">
        <v>9080</v>
      </c>
      <c r="G50" s="664">
        <v>9380</v>
      </c>
      <c r="H50" s="664">
        <v>840</v>
      </c>
      <c r="I50" s="664">
        <v>720</v>
      </c>
      <c r="J50" s="664">
        <v>1180</v>
      </c>
      <c r="K50" s="1574">
        <v>940</v>
      </c>
      <c r="L50" s="1574">
        <v>1180</v>
      </c>
      <c r="M50" s="1574">
        <v>0</v>
      </c>
      <c r="N50" s="1574">
        <v>1120</v>
      </c>
      <c r="O50" s="1576">
        <v>440</v>
      </c>
    </row>
    <row r="51" spans="1:15" ht="20.100000000000001" customHeight="1" x14ac:dyDescent="0.2">
      <c r="A51" s="1906"/>
      <c r="B51" s="1568" t="s">
        <v>705</v>
      </c>
      <c r="C51" s="1597">
        <f>SUM(D51:O51)</f>
        <v>0</v>
      </c>
      <c r="D51" s="665"/>
      <c r="E51" s="1597"/>
      <c r="F51" s="1597"/>
      <c r="G51" s="665"/>
      <c r="H51" s="665"/>
      <c r="I51" s="665"/>
      <c r="J51" s="665"/>
      <c r="K51" s="1575"/>
      <c r="L51" s="1575"/>
      <c r="M51" s="1575"/>
      <c r="N51" s="1575"/>
      <c r="O51" s="1577"/>
    </row>
    <row r="52" spans="1:15" ht="20.100000000000001" customHeight="1" thickBot="1" x14ac:dyDescent="0.25">
      <c r="A52" s="1906"/>
      <c r="B52" s="674" t="s">
        <v>704</v>
      </c>
      <c r="C52" s="1601">
        <f>SUM(D52:O52)</f>
        <v>78240</v>
      </c>
      <c r="D52" s="675">
        <v>3740</v>
      </c>
      <c r="E52" s="1601">
        <v>51980</v>
      </c>
      <c r="F52" s="1601">
        <v>2720</v>
      </c>
      <c r="G52" s="675">
        <v>5000</v>
      </c>
      <c r="H52" s="675">
        <v>540</v>
      </c>
      <c r="I52" s="675">
        <v>1200</v>
      </c>
      <c r="J52" s="675">
        <v>5000</v>
      </c>
      <c r="K52" s="676">
        <v>60</v>
      </c>
      <c r="L52" s="676">
        <v>0</v>
      </c>
      <c r="M52" s="676">
        <v>0</v>
      </c>
      <c r="N52" s="676">
        <v>500</v>
      </c>
      <c r="O52" s="1496">
        <v>7500</v>
      </c>
    </row>
    <row r="53" spans="1:15" ht="20.100000000000001" customHeight="1" thickTop="1" thickBot="1" x14ac:dyDescent="0.25">
      <c r="A53" s="1907"/>
      <c r="B53" s="677" t="s">
        <v>694</v>
      </c>
      <c r="C53" s="1600">
        <f t="shared" ref="C53:O53" si="19">SUM(C50:C52)</f>
        <v>206080</v>
      </c>
      <c r="D53" s="1600">
        <f t="shared" si="19"/>
        <v>79060</v>
      </c>
      <c r="E53" s="1600">
        <f t="shared" si="19"/>
        <v>79620</v>
      </c>
      <c r="F53" s="1600">
        <f t="shared" si="19"/>
        <v>11800</v>
      </c>
      <c r="G53" s="1600">
        <f t="shared" si="19"/>
        <v>14380</v>
      </c>
      <c r="H53" s="1600">
        <f t="shared" si="19"/>
        <v>1380</v>
      </c>
      <c r="I53" s="1600">
        <f t="shared" si="19"/>
        <v>1920</v>
      </c>
      <c r="J53" s="1600">
        <f t="shared" si="19"/>
        <v>6180</v>
      </c>
      <c r="K53" s="1600">
        <f t="shared" si="19"/>
        <v>1000</v>
      </c>
      <c r="L53" s="1600">
        <f t="shared" si="19"/>
        <v>1180</v>
      </c>
      <c r="M53" s="1600">
        <f t="shared" si="19"/>
        <v>0</v>
      </c>
      <c r="N53" s="1600">
        <f t="shared" si="19"/>
        <v>1620</v>
      </c>
      <c r="O53" s="1599">
        <f t="shared" si="19"/>
        <v>7940</v>
      </c>
    </row>
    <row r="54" spans="1:15" ht="19.5" customHeight="1" x14ac:dyDescent="0.2">
      <c r="A54" s="1913" t="s">
        <v>410</v>
      </c>
      <c r="B54" s="1571" t="s">
        <v>703</v>
      </c>
      <c r="C54" s="1598">
        <f>SUM(D54:O54)</f>
        <v>167720</v>
      </c>
      <c r="D54" s="664">
        <v>122340</v>
      </c>
      <c r="E54" s="1598">
        <v>26460</v>
      </c>
      <c r="F54" s="1598">
        <v>10340</v>
      </c>
      <c r="G54" s="664">
        <v>880</v>
      </c>
      <c r="H54" s="664">
        <v>1140</v>
      </c>
      <c r="I54" s="664">
        <v>20</v>
      </c>
      <c r="J54" s="664">
        <v>840</v>
      </c>
      <c r="K54" s="1574">
        <v>640</v>
      </c>
      <c r="L54" s="1574">
        <v>2200</v>
      </c>
      <c r="M54" s="1574">
        <v>200</v>
      </c>
      <c r="N54" s="1574">
        <v>2400</v>
      </c>
      <c r="O54" s="1576">
        <v>260</v>
      </c>
    </row>
    <row r="55" spans="1:15" ht="20.100000000000001" customHeight="1" x14ac:dyDescent="0.2">
      <c r="A55" s="1914"/>
      <c r="B55" s="1569" t="s">
        <v>702</v>
      </c>
      <c r="C55" s="1597">
        <f>SUM(D55:O55)</f>
        <v>0</v>
      </c>
      <c r="D55" s="665"/>
      <c r="E55" s="1597"/>
      <c r="F55" s="1597"/>
      <c r="G55" s="665"/>
      <c r="H55" s="665"/>
      <c r="I55" s="665"/>
      <c r="J55" s="665"/>
      <c r="K55" s="1575"/>
      <c r="L55" s="1575"/>
      <c r="M55" s="1575"/>
      <c r="N55" s="1575"/>
      <c r="O55" s="1577"/>
    </row>
    <row r="56" spans="1:15" ht="20.100000000000001" customHeight="1" thickBot="1" x14ac:dyDescent="0.25">
      <c r="A56" s="1914"/>
      <c r="B56" s="672" t="s">
        <v>701</v>
      </c>
      <c r="C56" s="1596">
        <f>SUM(D56:O56)</f>
        <v>15060</v>
      </c>
      <c r="D56" s="678">
        <v>12200</v>
      </c>
      <c r="E56" s="1596">
        <v>1800</v>
      </c>
      <c r="F56" s="1596">
        <v>360</v>
      </c>
      <c r="G56" s="678">
        <v>0</v>
      </c>
      <c r="H56" s="678">
        <v>0</v>
      </c>
      <c r="I56" s="678">
        <v>0</v>
      </c>
      <c r="J56" s="678">
        <v>0</v>
      </c>
      <c r="K56" s="679">
        <v>160</v>
      </c>
      <c r="L56" s="679">
        <v>200</v>
      </c>
      <c r="M56" s="679">
        <v>0</v>
      </c>
      <c r="N56" s="679">
        <v>340</v>
      </c>
      <c r="O56" s="696">
        <v>0</v>
      </c>
    </row>
    <row r="57" spans="1:15" ht="20.100000000000001" customHeight="1" thickTop="1" thickBot="1" x14ac:dyDescent="0.25">
      <c r="A57" s="1915"/>
      <c r="B57" s="680" t="s">
        <v>694</v>
      </c>
      <c r="C57" s="1595">
        <f t="shared" ref="C57:O57" si="20">SUM(C54:C56)</f>
        <v>182780</v>
      </c>
      <c r="D57" s="1595">
        <f t="shared" si="20"/>
        <v>134540</v>
      </c>
      <c r="E57" s="1595">
        <f t="shared" si="20"/>
        <v>28260</v>
      </c>
      <c r="F57" s="1595">
        <f t="shared" si="20"/>
        <v>10700</v>
      </c>
      <c r="G57" s="1595">
        <f t="shared" si="20"/>
        <v>880</v>
      </c>
      <c r="H57" s="1595">
        <f t="shared" si="20"/>
        <v>1140</v>
      </c>
      <c r="I57" s="1595">
        <f t="shared" si="20"/>
        <v>20</v>
      </c>
      <c r="J57" s="1595">
        <f t="shared" si="20"/>
        <v>840</v>
      </c>
      <c r="K57" s="1595">
        <f t="shared" si="20"/>
        <v>800</v>
      </c>
      <c r="L57" s="1595">
        <f t="shared" si="20"/>
        <v>2400</v>
      </c>
      <c r="M57" s="1595">
        <f t="shared" si="20"/>
        <v>200</v>
      </c>
      <c r="N57" s="1595">
        <f t="shared" si="20"/>
        <v>2740</v>
      </c>
      <c r="O57" s="1594">
        <f t="shared" si="20"/>
        <v>260</v>
      </c>
    </row>
    <row r="58" spans="1:15" ht="20.100000000000001" customHeight="1" x14ac:dyDescent="0.2">
      <c r="A58" s="1905" t="s">
        <v>408</v>
      </c>
      <c r="B58" s="1571" t="s">
        <v>700</v>
      </c>
      <c r="C58" s="1598">
        <f t="shared" ref="C58:C64" si="21">SUM(D58:O58)</f>
        <v>180400</v>
      </c>
      <c r="D58" s="664">
        <v>132860</v>
      </c>
      <c r="E58" s="1598">
        <v>27660</v>
      </c>
      <c r="F58" s="1598">
        <v>15200</v>
      </c>
      <c r="G58" s="664">
        <v>0</v>
      </c>
      <c r="H58" s="664">
        <v>180</v>
      </c>
      <c r="I58" s="664">
        <v>40</v>
      </c>
      <c r="J58" s="664">
        <v>1540</v>
      </c>
      <c r="K58" s="1574">
        <v>780</v>
      </c>
      <c r="L58" s="1574">
        <v>1680</v>
      </c>
      <c r="M58" s="1574">
        <v>20</v>
      </c>
      <c r="N58" s="1574">
        <v>440</v>
      </c>
      <c r="O58" s="1576">
        <v>0</v>
      </c>
    </row>
    <row r="59" spans="1:15" ht="20.100000000000001" customHeight="1" x14ac:dyDescent="0.2">
      <c r="A59" s="1906"/>
      <c r="B59" s="1568" t="s">
        <v>699</v>
      </c>
      <c r="C59" s="1597">
        <f t="shared" si="21"/>
        <v>140</v>
      </c>
      <c r="D59" s="665">
        <v>0</v>
      </c>
      <c r="E59" s="1597">
        <v>0</v>
      </c>
      <c r="F59" s="1597">
        <v>0</v>
      </c>
      <c r="G59" s="665">
        <v>0</v>
      </c>
      <c r="H59" s="665">
        <v>0</v>
      </c>
      <c r="I59" s="665">
        <v>0</v>
      </c>
      <c r="J59" s="665">
        <v>0</v>
      </c>
      <c r="K59" s="1575">
        <v>0</v>
      </c>
      <c r="L59" s="1575">
        <v>0</v>
      </c>
      <c r="M59" s="1575">
        <v>0</v>
      </c>
      <c r="N59" s="1575">
        <v>140</v>
      </c>
      <c r="O59" s="1577">
        <v>0</v>
      </c>
    </row>
    <row r="60" spans="1:15" ht="20.100000000000001" customHeight="1" x14ac:dyDescent="0.2">
      <c r="A60" s="1906"/>
      <c r="B60" s="1568" t="s">
        <v>698</v>
      </c>
      <c r="C60" s="1597">
        <f t="shared" si="21"/>
        <v>240</v>
      </c>
      <c r="D60" s="665">
        <v>0</v>
      </c>
      <c r="E60" s="1597">
        <v>0</v>
      </c>
      <c r="F60" s="1597">
        <v>0</v>
      </c>
      <c r="G60" s="665">
        <v>0</v>
      </c>
      <c r="H60" s="665">
        <v>0</v>
      </c>
      <c r="I60" s="665">
        <v>0</v>
      </c>
      <c r="J60" s="665">
        <v>0</v>
      </c>
      <c r="K60" s="1575">
        <v>0</v>
      </c>
      <c r="L60" s="1575">
        <v>0</v>
      </c>
      <c r="M60" s="1575">
        <v>0</v>
      </c>
      <c r="N60" s="1575">
        <v>220</v>
      </c>
      <c r="O60" s="1577">
        <v>20</v>
      </c>
    </row>
    <row r="61" spans="1:15" ht="20.100000000000001" customHeight="1" x14ac:dyDescent="0.2">
      <c r="A61" s="1906"/>
      <c r="B61" s="1569" t="s">
        <v>697</v>
      </c>
      <c r="C61" s="1597">
        <f t="shared" si="21"/>
        <v>20</v>
      </c>
      <c r="D61" s="665">
        <v>0</v>
      </c>
      <c r="E61" s="1597">
        <v>0</v>
      </c>
      <c r="F61" s="1597">
        <v>0</v>
      </c>
      <c r="G61" s="665">
        <v>0</v>
      </c>
      <c r="H61" s="665">
        <v>0</v>
      </c>
      <c r="I61" s="665">
        <v>0</v>
      </c>
      <c r="J61" s="665">
        <v>0</v>
      </c>
      <c r="K61" s="1575">
        <v>0</v>
      </c>
      <c r="L61" s="1575">
        <v>0</v>
      </c>
      <c r="M61" s="1575">
        <v>0</v>
      </c>
      <c r="N61" s="1575">
        <v>20</v>
      </c>
      <c r="O61" s="1577">
        <v>0</v>
      </c>
    </row>
    <row r="62" spans="1:15" ht="20.100000000000001" customHeight="1" x14ac:dyDescent="0.2">
      <c r="A62" s="1906"/>
      <c r="B62" s="1569" t="s">
        <v>696</v>
      </c>
      <c r="C62" s="1597">
        <f t="shared" si="21"/>
        <v>160</v>
      </c>
      <c r="D62" s="665">
        <v>0</v>
      </c>
      <c r="E62" s="1597">
        <v>0</v>
      </c>
      <c r="F62" s="1597">
        <v>0</v>
      </c>
      <c r="G62" s="665">
        <v>0</v>
      </c>
      <c r="H62" s="665">
        <v>0</v>
      </c>
      <c r="I62" s="665">
        <v>0</v>
      </c>
      <c r="J62" s="665">
        <v>0</v>
      </c>
      <c r="K62" s="1575">
        <v>0</v>
      </c>
      <c r="L62" s="1575">
        <v>0</v>
      </c>
      <c r="M62" s="1575">
        <v>0</v>
      </c>
      <c r="N62" s="1575">
        <v>160</v>
      </c>
      <c r="O62" s="1577">
        <v>0</v>
      </c>
    </row>
    <row r="63" spans="1:15" ht="20.100000000000001" customHeight="1" x14ac:dyDescent="0.2">
      <c r="A63" s="1906"/>
      <c r="B63" s="1569" t="s">
        <v>695</v>
      </c>
      <c r="C63" s="1597">
        <f t="shared" si="21"/>
        <v>4820</v>
      </c>
      <c r="D63" s="665">
        <v>360</v>
      </c>
      <c r="E63" s="1597">
        <v>4120</v>
      </c>
      <c r="F63" s="1597">
        <v>0</v>
      </c>
      <c r="G63" s="665">
        <v>20</v>
      </c>
      <c r="H63" s="665">
        <v>0</v>
      </c>
      <c r="I63" s="665">
        <v>0</v>
      </c>
      <c r="J63" s="665">
        <v>80</v>
      </c>
      <c r="K63" s="1575">
        <v>0</v>
      </c>
      <c r="L63" s="1575">
        <v>0</v>
      </c>
      <c r="M63" s="1575">
        <v>0</v>
      </c>
      <c r="N63" s="1575">
        <v>180</v>
      </c>
      <c r="O63" s="1577">
        <v>60</v>
      </c>
    </row>
    <row r="64" spans="1:15" ht="20.100000000000001" customHeight="1" thickBot="1" x14ac:dyDescent="0.25">
      <c r="A64" s="1906"/>
      <c r="B64" s="691" t="s">
        <v>251</v>
      </c>
      <c r="C64" s="1601">
        <f t="shared" si="21"/>
        <v>20940</v>
      </c>
      <c r="D64" s="675">
        <v>10960</v>
      </c>
      <c r="E64" s="1601">
        <v>5420</v>
      </c>
      <c r="F64" s="1601">
        <v>1360</v>
      </c>
      <c r="G64" s="675">
        <v>1060</v>
      </c>
      <c r="H64" s="675">
        <v>20</v>
      </c>
      <c r="I64" s="675">
        <v>100</v>
      </c>
      <c r="J64" s="675">
        <v>300</v>
      </c>
      <c r="K64" s="676">
        <v>0</v>
      </c>
      <c r="L64" s="676">
        <v>280</v>
      </c>
      <c r="M64" s="676">
        <v>0</v>
      </c>
      <c r="N64" s="676">
        <v>1140</v>
      </c>
      <c r="O64" s="1496">
        <v>300</v>
      </c>
    </row>
    <row r="65" spans="1:15" ht="20.100000000000001" customHeight="1" thickTop="1" thickBot="1" x14ac:dyDescent="0.25">
      <c r="A65" s="1907"/>
      <c r="B65" s="677" t="s">
        <v>694</v>
      </c>
      <c r="C65" s="1600">
        <f t="shared" ref="C65:O65" si="22">SUM(C58:C64)</f>
        <v>206720</v>
      </c>
      <c r="D65" s="1600">
        <f t="shared" si="22"/>
        <v>144180</v>
      </c>
      <c r="E65" s="1600">
        <f t="shared" si="22"/>
        <v>37200</v>
      </c>
      <c r="F65" s="1600">
        <f t="shared" si="22"/>
        <v>16560</v>
      </c>
      <c r="G65" s="1600">
        <f t="shared" si="22"/>
        <v>1080</v>
      </c>
      <c r="H65" s="1600">
        <f t="shared" si="22"/>
        <v>200</v>
      </c>
      <c r="I65" s="1600">
        <f t="shared" si="22"/>
        <v>140</v>
      </c>
      <c r="J65" s="1600">
        <f t="shared" si="22"/>
        <v>1920</v>
      </c>
      <c r="K65" s="1600">
        <f t="shared" si="22"/>
        <v>780</v>
      </c>
      <c r="L65" s="1600">
        <f t="shared" si="22"/>
        <v>1960</v>
      </c>
      <c r="M65" s="1600">
        <f t="shared" si="22"/>
        <v>20</v>
      </c>
      <c r="N65" s="1600">
        <f t="shared" si="22"/>
        <v>2300</v>
      </c>
      <c r="O65" s="1599">
        <f t="shared" si="22"/>
        <v>380</v>
      </c>
    </row>
    <row r="66" spans="1:15" ht="20.100000000000001" customHeight="1" x14ac:dyDescent="0.2">
      <c r="A66" s="1905" t="s">
        <v>411</v>
      </c>
      <c r="B66" s="1571" t="s">
        <v>693</v>
      </c>
      <c r="C66" s="1598">
        <f>SUM(D66:O66)</f>
        <v>10960</v>
      </c>
      <c r="D66" s="664">
        <v>1620</v>
      </c>
      <c r="E66" s="1598">
        <v>6200</v>
      </c>
      <c r="F66" s="1598">
        <v>0</v>
      </c>
      <c r="G66" s="664">
        <v>0</v>
      </c>
      <c r="H66" s="664">
        <v>0</v>
      </c>
      <c r="I66" s="664">
        <v>0</v>
      </c>
      <c r="J66" s="664">
        <v>1420</v>
      </c>
      <c r="K66" s="1574">
        <v>260</v>
      </c>
      <c r="L66" s="1574">
        <v>0</v>
      </c>
      <c r="M66" s="1574">
        <v>0</v>
      </c>
      <c r="N66" s="1574">
        <v>520</v>
      </c>
      <c r="O66" s="1576">
        <v>940</v>
      </c>
    </row>
    <row r="67" spans="1:15" ht="20.100000000000001" customHeight="1" x14ac:dyDescent="0.2">
      <c r="A67" s="1906"/>
      <c r="B67" s="1568" t="s">
        <v>692</v>
      </c>
      <c r="C67" s="1597">
        <f>SUM(D67:O67)</f>
        <v>11020</v>
      </c>
      <c r="D67" s="665">
        <v>6220</v>
      </c>
      <c r="E67" s="1597">
        <v>2680</v>
      </c>
      <c r="F67" s="1597">
        <v>160</v>
      </c>
      <c r="G67" s="665">
        <v>100</v>
      </c>
      <c r="H67" s="665">
        <v>0</v>
      </c>
      <c r="I67" s="665">
        <v>0</v>
      </c>
      <c r="J67" s="665">
        <v>560</v>
      </c>
      <c r="K67" s="1575">
        <v>360</v>
      </c>
      <c r="L67" s="1575">
        <v>120</v>
      </c>
      <c r="M67" s="1575">
        <v>0</v>
      </c>
      <c r="N67" s="1575">
        <v>680</v>
      </c>
      <c r="O67" s="1577">
        <v>140</v>
      </c>
    </row>
    <row r="68" spans="1:15" ht="20.100000000000001" customHeight="1" thickBot="1" x14ac:dyDescent="0.25">
      <c r="A68" s="1906"/>
      <c r="B68" s="692" t="s">
        <v>252</v>
      </c>
      <c r="C68" s="1596">
        <f>SUM(D68:O68)</f>
        <v>25320</v>
      </c>
      <c r="D68" s="678">
        <v>4460</v>
      </c>
      <c r="E68" s="1596">
        <v>13920</v>
      </c>
      <c r="F68" s="1596">
        <v>0</v>
      </c>
      <c r="G68" s="678">
        <v>1060</v>
      </c>
      <c r="H68" s="678">
        <v>240</v>
      </c>
      <c r="I68" s="678">
        <v>0</v>
      </c>
      <c r="J68" s="678">
        <v>3180</v>
      </c>
      <c r="K68" s="679">
        <v>1400</v>
      </c>
      <c r="L68" s="679">
        <v>100</v>
      </c>
      <c r="M68" s="679">
        <v>0</v>
      </c>
      <c r="N68" s="679">
        <v>700</v>
      </c>
      <c r="O68" s="696">
        <v>260</v>
      </c>
    </row>
    <row r="69" spans="1:15" ht="20.100000000000001" customHeight="1" thickTop="1" thickBot="1" x14ac:dyDescent="0.25">
      <c r="A69" s="1907"/>
      <c r="B69" s="680" t="s">
        <v>5</v>
      </c>
      <c r="C69" s="1595">
        <f t="shared" ref="C69:O69" si="23">SUM(C66:C68)</f>
        <v>47300</v>
      </c>
      <c r="D69" s="1595">
        <f t="shared" si="23"/>
        <v>12300</v>
      </c>
      <c r="E69" s="1595">
        <f t="shared" si="23"/>
        <v>22800</v>
      </c>
      <c r="F69" s="1595">
        <f t="shared" si="23"/>
        <v>160</v>
      </c>
      <c r="G69" s="1595">
        <f t="shared" si="23"/>
        <v>1160</v>
      </c>
      <c r="H69" s="1595">
        <f t="shared" si="23"/>
        <v>240</v>
      </c>
      <c r="I69" s="1595">
        <f t="shared" si="23"/>
        <v>0</v>
      </c>
      <c r="J69" s="1595">
        <f t="shared" si="23"/>
        <v>5160</v>
      </c>
      <c r="K69" s="1595">
        <f t="shared" si="23"/>
        <v>2020</v>
      </c>
      <c r="L69" s="1595">
        <f t="shared" si="23"/>
        <v>220</v>
      </c>
      <c r="M69" s="1595">
        <f t="shared" si="23"/>
        <v>0</v>
      </c>
      <c r="N69" s="1595">
        <f t="shared" si="23"/>
        <v>1900</v>
      </c>
      <c r="O69" s="1594">
        <f t="shared" si="23"/>
        <v>1340</v>
      </c>
    </row>
    <row r="70" spans="1:15" ht="20.100000000000001" customHeight="1" x14ac:dyDescent="0.2">
      <c r="A70" s="1905" t="s">
        <v>394</v>
      </c>
      <c r="B70" s="1570" t="s">
        <v>691</v>
      </c>
      <c r="C70" s="1598">
        <f>SUM(D70:O70)</f>
        <v>48440</v>
      </c>
      <c r="D70" s="664">
        <v>24480</v>
      </c>
      <c r="E70" s="1598">
        <v>3780</v>
      </c>
      <c r="F70" s="1598">
        <v>18880</v>
      </c>
      <c r="G70" s="664">
        <v>120</v>
      </c>
      <c r="H70" s="664">
        <v>0</v>
      </c>
      <c r="I70" s="664">
        <v>0</v>
      </c>
      <c r="J70" s="664">
        <v>140</v>
      </c>
      <c r="K70" s="1574">
        <v>0</v>
      </c>
      <c r="L70" s="1574">
        <v>0</v>
      </c>
      <c r="M70" s="1574">
        <v>0</v>
      </c>
      <c r="N70" s="1574">
        <v>980</v>
      </c>
      <c r="O70" s="1576">
        <v>60</v>
      </c>
    </row>
    <row r="71" spans="1:15" ht="20.100000000000001" customHeight="1" x14ac:dyDescent="0.2">
      <c r="A71" s="1906"/>
      <c r="B71" s="1569" t="s">
        <v>253</v>
      </c>
      <c r="C71" s="1597">
        <f>SUM(D71:O71)</f>
        <v>52080</v>
      </c>
      <c r="D71" s="665">
        <v>6440</v>
      </c>
      <c r="E71" s="1597">
        <v>1580</v>
      </c>
      <c r="F71" s="1597">
        <v>43520</v>
      </c>
      <c r="G71" s="665">
        <v>0</v>
      </c>
      <c r="H71" s="665">
        <v>0</v>
      </c>
      <c r="I71" s="665">
        <v>0</v>
      </c>
      <c r="J71" s="665">
        <v>0</v>
      </c>
      <c r="K71" s="1575">
        <v>40</v>
      </c>
      <c r="L71" s="1575">
        <v>0</v>
      </c>
      <c r="M71" s="1575">
        <v>0</v>
      </c>
      <c r="N71" s="1575">
        <v>500</v>
      </c>
      <c r="O71" s="1577">
        <v>0</v>
      </c>
    </row>
    <row r="72" spans="1:15" ht="20.100000000000001" customHeight="1" x14ac:dyDescent="0.2">
      <c r="A72" s="1906"/>
      <c r="B72" s="1568" t="s">
        <v>690</v>
      </c>
      <c r="C72" s="1597">
        <f>SUM(D72:O72)</f>
        <v>20100</v>
      </c>
      <c r="D72" s="665">
        <v>6880</v>
      </c>
      <c r="E72" s="1597">
        <v>2680</v>
      </c>
      <c r="F72" s="1597">
        <v>10380</v>
      </c>
      <c r="G72" s="665">
        <v>0</v>
      </c>
      <c r="H72" s="665">
        <v>0</v>
      </c>
      <c r="I72" s="665">
        <v>0</v>
      </c>
      <c r="J72" s="665">
        <v>0</v>
      </c>
      <c r="K72" s="1575">
        <v>0</v>
      </c>
      <c r="L72" s="1575">
        <v>0</v>
      </c>
      <c r="M72" s="1575">
        <v>0</v>
      </c>
      <c r="N72" s="1575">
        <v>160</v>
      </c>
      <c r="O72" s="1577">
        <v>0</v>
      </c>
    </row>
    <row r="73" spans="1:15" ht="20.100000000000001" customHeight="1" thickBot="1" x14ac:dyDescent="0.25">
      <c r="A73" s="1906"/>
      <c r="B73" s="674" t="s">
        <v>689</v>
      </c>
      <c r="C73" s="1601">
        <f>SUM(D73:O73)</f>
        <v>900</v>
      </c>
      <c r="D73" s="675">
        <v>20</v>
      </c>
      <c r="E73" s="1601">
        <v>120</v>
      </c>
      <c r="F73" s="1601">
        <v>40</v>
      </c>
      <c r="G73" s="675">
        <v>40</v>
      </c>
      <c r="H73" s="675">
        <v>60</v>
      </c>
      <c r="I73" s="675">
        <v>0</v>
      </c>
      <c r="J73" s="675">
        <v>560</v>
      </c>
      <c r="K73" s="676">
        <v>0</v>
      </c>
      <c r="L73" s="676">
        <v>0</v>
      </c>
      <c r="M73" s="676">
        <v>0</v>
      </c>
      <c r="N73" s="676">
        <v>40</v>
      </c>
      <c r="O73" s="1496">
        <v>20</v>
      </c>
    </row>
    <row r="74" spans="1:15" ht="20.100000000000001" customHeight="1" thickTop="1" thickBot="1" x14ac:dyDescent="0.25">
      <c r="A74" s="1907"/>
      <c r="B74" s="677" t="s">
        <v>688</v>
      </c>
      <c r="C74" s="1600">
        <f t="shared" ref="C74:O74" si="24">SUM(C70:C73)</f>
        <v>121520</v>
      </c>
      <c r="D74" s="1600">
        <f t="shared" si="24"/>
        <v>37820</v>
      </c>
      <c r="E74" s="1600">
        <f t="shared" si="24"/>
        <v>8160</v>
      </c>
      <c r="F74" s="1600">
        <f t="shared" si="24"/>
        <v>72820</v>
      </c>
      <c r="G74" s="1600">
        <f t="shared" si="24"/>
        <v>160</v>
      </c>
      <c r="H74" s="1600">
        <f t="shared" si="24"/>
        <v>60</v>
      </c>
      <c r="I74" s="1600">
        <f t="shared" si="24"/>
        <v>0</v>
      </c>
      <c r="J74" s="1600">
        <f t="shared" si="24"/>
        <v>700</v>
      </c>
      <c r="K74" s="1600">
        <f t="shared" si="24"/>
        <v>40</v>
      </c>
      <c r="L74" s="1600">
        <f t="shared" si="24"/>
        <v>0</v>
      </c>
      <c r="M74" s="1600">
        <f t="shared" si="24"/>
        <v>0</v>
      </c>
      <c r="N74" s="1600">
        <f t="shared" si="24"/>
        <v>1680</v>
      </c>
      <c r="O74" s="1599">
        <f t="shared" si="24"/>
        <v>80</v>
      </c>
    </row>
    <row r="75" spans="1:15" ht="20.100000000000001" customHeight="1" x14ac:dyDescent="0.2">
      <c r="A75" s="1905" t="s">
        <v>409</v>
      </c>
      <c r="B75" s="1570" t="s">
        <v>687</v>
      </c>
      <c r="C75" s="1598">
        <f t="shared" ref="C75:C82" si="25">SUM(D75:O75)</f>
        <v>4060</v>
      </c>
      <c r="D75" s="664">
        <v>2020</v>
      </c>
      <c r="E75" s="1598">
        <v>120</v>
      </c>
      <c r="F75" s="1598">
        <v>1720</v>
      </c>
      <c r="G75" s="664">
        <v>0</v>
      </c>
      <c r="H75" s="664">
        <v>0</v>
      </c>
      <c r="I75" s="664">
        <v>0</v>
      </c>
      <c r="J75" s="664">
        <v>100</v>
      </c>
      <c r="K75" s="1574">
        <v>20</v>
      </c>
      <c r="L75" s="1574">
        <v>0</v>
      </c>
      <c r="M75" s="1574">
        <v>0</v>
      </c>
      <c r="N75" s="1574">
        <v>80</v>
      </c>
      <c r="O75" s="1576">
        <v>0</v>
      </c>
    </row>
    <row r="76" spans="1:15" ht="20.100000000000001" customHeight="1" x14ac:dyDescent="0.2">
      <c r="A76" s="1906"/>
      <c r="B76" s="1568" t="s">
        <v>686</v>
      </c>
      <c r="C76" s="1597">
        <f t="shared" si="25"/>
        <v>1380</v>
      </c>
      <c r="D76" s="665">
        <v>200</v>
      </c>
      <c r="E76" s="1597">
        <v>0</v>
      </c>
      <c r="F76" s="1597">
        <v>1120</v>
      </c>
      <c r="G76" s="665">
        <v>0</v>
      </c>
      <c r="H76" s="665">
        <v>0</v>
      </c>
      <c r="I76" s="665">
        <v>0</v>
      </c>
      <c r="J76" s="665">
        <v>0</v>
      </c>
      <c r="K76" s="1575">
        <v>40</v>
      </c>
      <c r="L76" s="1575">
        <v>0</v>
      </c>
      <c r="M76" s="1575">
        <v>0</v>
      </c>
      <c r="N76" s="1575">
        <v>20</v>
      </c>
      <c r="O76" s="1577">
        <v>0</v>
      </c>
    </row>
    <row r="77" spans="1:15" ht="20.100000000000001" customHeight="1" x14ac:dyDescent="0.2">
      <c r="A77" s="1906"/>
      <c r="B77" s="1568" t="s">
        <v>685</v>
      </c>
      <c r="C77" s="1597">
        <f t="shared" si="25"/>
        <v>180</v>
      </c>
      <c r="D77" s="665">
        <v>80</v>
      </c>
      <c r="E77" s="1597">
        <v>20</v>
      </c>
      <c r="F77" s="1597">
        <v>60</v>
      </c>
      <c r="G77" s="665">
        <v>0</v>
      </c>
      <c r="H77" s="665">
        <v>0</v>
      </c>
      <c r="I77" s="665">
        <v>0</v>
      </c>
      <c r="J77" s="665">
        <v>0</v>
      </c>
      <c r="K77" s="1575">
        <v>0</v>
      </c>
      <c r="L77" s="1575">
        <v>0</v>
      </c>
      <c r="M77" s="1575">
        <v>0</v>
      </c>
      <c r="N77" s="1575">
        <v>20</v>
      </c>
      <c r="O77" s="1577">
        <v>0</v>
      </c>
    </row>
    <row r="78" spans="1:15" ht="20.100000000000001" customHeight="1" x14ac:dyDescent="0.2">
      <c r="A78" s="1906"/>
      <c r="B78" s="1568" t="s">
        <v>276</v>
      </c>
      <c r="C78" s="1597">
        <f t="shared" si="25"/>
        <v>4080</v>
      </c>
      <c r="D78" s="665">
        <v>220</v>
      </c>
      <c r="E78" s="1597">
        <v>2060</v>
      </c>
      <c r="F78" s="1597">
        <v>360</v>
      </c>
      <c r="G78" s="665">
        <v>100</v>
      </c>
      <c r="H78" s="665">
        <v>0</v>
      </c>
      <c r="I78" s="665">
        <v>0</v>
      </c>
      <c r="J78" s="665">
        <v>1180</v>
      </c>
      <c r="K78" s="1575">
        <v>0</v>
      </c>
      <c r="L78" s="1575">
        <v>0</v>
      </c>
      <c r="M78" s="1575">
        <v>0</v>
      </c>
      <c r="N78" s="1575">
        <v>120</v>
      </c>
      <c r="O78" s="1577">
        <v>40</v>
      </c>
    </row>
    <row r="79" spans="1:15" ht="20.100000000000001" customHeight="1" x14ac:dyDescent="0.2">
      <c r="A79" s="1906"/>
      <c r="B79" s="1568" t="s">
        <v>684</v>
      </c>
      <c r="C79" s="1597">
        <f t="shared" si="25"/>
        <v>0</v>
      </c>
      <c r="D79" s="665">
        <v>0</v>
      </c>
      <c r="E79" s="1597">
        <v>0</v>
      </c>
      <c r="F79" s="1597">
        <v>0</v>
      </c>
      <c r="G79" s="665">
        <v>0</v>
      </c>
      <c r="H79" s="665">
        <v>0</v>
      </c>
      <c r="I79" s="665">
        <v>0</v>
      </c>
      <c r="J79" s="665">
        <v>0</v>
      </c>
      <c r="K79" s="1575">
        <v>0</v>
      </c>
      <c r="L79" s="1575">
        <v>0</v>
      </c>
      <c r="M79" s="1575">
        <v>0</v>
      </c>
      <c r="N79" s="1575">
        <v>0</v>
      </c>
      <c r="O79" s="1577">
        <v>0</v>
      </c>
    </row>
    <row r="80" spans="1:15" ht="20.100000000000001" customHeight="1" x14ac:dyDescent="0.2">
      <c r="A80" s="1906"/>
      <c r="B80" s="1568" t="s">
        <v>683</v>
      </c>
      <c r="C80" s="1597">
        <f t="shared" si="25"/>
        <v>0</v>
      </c>
      <c r="D80" s="665">
        <v>0</v>
      </c>
      <c r="E80" s="1597">
        <v>0</v>
      </c>
      <c r="F80" s="1597">
        <v>0</v>
      </c>
      <c r="G80" s="665">
        <v>0</v>
      </c>
      <c r="H80" s="665">
        <v>0</v>
      </c>
      <c r="I80" s="665">
        <v>0</v>
      </c>
      <c r="J80" s="665">
        <v>0</v>
      </c>
      <c r="K80" s="1575">
        <v>0</v>
      </c>
      <c r="L80" s="1575">
        <v>0</v>
      </c>
      <c r="M80" s="1575">
        <v>0</v>
      </c>
      <c r="N80" s="1575">
        <v>0</v>
      </c>
      <c r="O80" s="1577">
        <v>0</v>
      </c>
    </row>
    <row r="81" spans="1:15" ht="20.100000000000001" customHeight="1" x14ac:dyDescent="0.2">
      <c r="A81" s="1906"/>
      <c r="B81" s="1568" t="s">
        <v>682</v>
      </c>
      <c r="C81" s="1597">
        <f t="shared" si="25"/>
        <v>0</v>
      </c>
      <c r="D81" s="665">
        <v>0</v>
      </c>
      <c r="E81" s="1597">
        <v>0</v>
      </c>
      <c r="F81" s="1597">
        <v>0</v>
      </c>
      <c r="G81" s="665">
        <v>0</v>
      </c>
      <c r="H81" s="665">
        <v>0</v>
      </c>
      <c r="I81" s="665">
        <v>0</v>
      </c>
      <c r="J81" s="665">
        <v>0</v>
      </c>
      <c r="K81" s="1575">
        <v>0</v>
      </c>
      <c r="L81" s="1575">
        <v>0</v>
      </c>
      <c r="M81" s="1575">
        <v>0</v>
      </c>
      <c r="N81" s="1575">
        <v>0</v>
      </c>
      <c r="O81" s="1577">
        <v>0</v>
      </c>
    </row>
    <row r="82" spans="1:15" ht="20.100000000000001" customHeight="1" thickBot="1" x14ac:dyDescent="0.25">
      <c r="A82" s="1906"/>
      <c r="B82" s="672" t="s">
        <v>260</v>
      </c>
      <c r="C82" s="1596">
        <f t="shared" si="25"/>
        <v>420</v>
      </c>
      <c r="D82" s="678">
        <v>0</v>
      </c>
      <c r="E82" s="1596">
        <v>220</v>
      </c>
      <c r="F82" s="1596">
        <v>80</v>
      </c>
      <c r="G82" s="678">
        <v>0</v>
      </c>
      <c r="H82" s="678">
        <v>0</v>
      </c>
      <c r="I82" s="678">
        <v>0</v>
      </c>
      <c r="J82" s="678">
        <v>100</v>
      </c>
      <c r="K82" s="679">
        <v>0</v>
      </c>
      <c r="L82" s="679">
        <v>0</v>
      </c>
      <c r="M82" s="679">
        <v>0</v>
      </c>
      <c r="N82" s="679">
        <v>0</v>
      </c>
      <c r="O82" s="696">
        <v>20</v>
      </c>
    </row>
    <row r="83" spans="1:15" ht="20.100000000000001" customHeight="1" thickTop="1" thickBot="1" x14ac:dyDescent="0.25">
      <c r="A83" s="1907"/>
      <c r="B83" s="680" t="s">
        <v>504</v>
      </c>
      <c r="C83" s="1595">
        <f t="shared" ref="C83:O83" si="26">SUM(C75:C82)</f>
        <v>10120</v>
      </c>
      <c r="D83" s="1595">
        <f t="shared" si="26"/>
        <v>2520</v>
      </c>
      <c r="E83" s="1595">
        <f t="shared" si="26"/>
        <v>2420</v>
      </c>
      <c r="F83" s="1595">
        <f t="shared" si="26"/>
        <v>3340</v>
      </c>
      <c r="G83" s="1595">
        <f t="shared" si="26"/>
        <v>100</v>
      </c>
      <c r="H83" s="1595">
        <f t="shared" si="26"/>
        <v>0</v>
      </c>
      <c r="I83" s="1595">
        <f t="shared" si="26"/>
        <v>0</v>
      </c>
      <c r="J83" s="1595">
        <f t="shared" si="26"/>
        <v>1380</v>
      </c>
      <c r="K83" s="1595">
        <f t="shared" si="26"/>
        <v>60</v>
      </c>
      <c r="L83" s="1595">
        <f t="shared" si="26"/>
        <v>0</v>
      </c>
      <c r="M83" s="1595">
        <f t="shared" si="26"/>
        <v>0</v>
      </c>
      <c r="N83" s="1595">
        <f t="shared" si="26"/>
        <v>240</v>
      </c>
      <c r="O83" s="1594">
        <f t="shared" si="26"/>
        <v>60</v>
      </c>
    </row>
    <row r="84" spans="1:15" ht="20.100000000000001" customHeight="1" thickBot="1" x14ac:dyDescent="0.25">
      <c r="A84" s="1352" t="s">
        <v>215</v>
      </c>
      <c r="B84" s="682" t="s">
        <v>412</v>
      </c>
      <c r="C84" s="1593">
        <f>SUM(D84:O84)</f>
        <v>116780</v>
      </c>
      <c r="D84" s="662">
        <v>85660</v>
      </c>
      <c r="E84" s="1593">
        <v>10180</v>
      </c>
      <c r="F84" s="1593">
        <v>14820</v>
      </c>
      <c r="G84" s="662">
        <v>320</v>
      </c>
      <c r="H84" s="662">
        <v>1880</v>
      </c>
      <c r="I84" s="662">
        <v>0</v>
      </c>
      <c r="J84" s="662">
        <v>400</v>
      </c>
      <c r="K84" s="683">
        <v>20</v>
      </c>
      <c r="L84" s="683">
        <v>0</v>
      </c>
      <c r="M84" s="683">
        <v>0</v>
      </c>
      <c r="N84" s="683">
        <v>3260</v>
      </c>
      <c r="O84" s="1497">
        <v>240</v>
      </c>
    </row>
    <row r="85" spans="1:15" x14ac:dyDescent="0.2">
      <c r="A85" s="693"/>
      <c r="B85" s="693"/>
      <c r="C85" s="528"/>
      <c r="D85" s="528"/>
      <c r="E85" s="528"/>
      <c r="F85" s="528"/>
      <c r="G85" s="528"/>
      <c r="H85" s="528"/>
      <c r="I85" s="528"/>
      <c r="J85" s="528"/>
      <c r="K85" s="222"/>
      <c r="L85" s="222"/>
      <c r="M85" s="222"/>
      <c r="N85" s="222"/>
      <c r="O85" s="222"/>
    </row>
    <row r="86" spans="1:15" x14ac:dyDescent="0.2">
      <c r="A86" s="693"/>
      <c r="B86" s="693"/>
      <c r="C86" s="528"/>
      <c r="D86" s="528"/>
      <c r="E86" s="528"/>
      <c r="F86" s="528"/>
      <c r="G86" s="528"/>
      <c r="H86" s="528"/>
      <c r="I86" s="528"/>
      <c r="J86" s="528"/>
      <c r="K86" s="222"/>
      <c r="L86" s="222"/>
      <c r="M86" s="222"/>
      <c r="N86" s="222"/>
      <c r="O86" s="222"/>
    </row>
    <row r="87" spans="1:15" ht="19.5" customHeight="1" x14ac:dyDescent="0.2"/>
    <row r="88" spans="1:15" ht="19.5" customHeight="1" x14ac:dyDescent="0.2"/>
    <row r="89" spans="1:15" ht="19.5" customHeight="1" x14ac:dyDescent="0.2"/>
    <row r="90" spans="1:15" ht="19.5" customHeight="1" x14ac:dyDescent="0.2"/>
    <row r="91" spans="1:15" ht="19.5" customHeight="1" x14ac:dyDescent="0.2">
      <c r="A91" s="656"/>
      <c r="B91" s="656"/>
      <c r="C91" s="222"/>
      <c r="D91" s="222"/>
      <c r="E91" s="222"/>
      <c r="F91" s="222"/>
      <c r="G91" s="222"/>
      <c r="H91" s="222"/>
    </row>
    <row r="92" spans="1:15" x14ac:dyDescent="0.2">
      <c r="A92" s="656"/>
      <c r="B92" s="656"/>
      <c r="C92" s="222"/>
      <c r="D92" s="222"/>
      <c r="E92" s="222"/>
      <c r="F92" s="222"/>
      <c r="G92" s="222"/>
      <c r="H92" s="222"/>
    </row>
  </sheetData>
  <mergeCells count="21">
    <mergeCell ref="A75:A83"/>
    <mergeCell ref="A50:A53"/>
    <mergeCell ref="A54:A57"/>
    <mergeCell ref="A58:A65"/>
    <mergeCell ref="A66:A69"/>
    <mergeCell ref="A70:A74"/>
    <mergeCell ref="A40:A49"/>
    <mergeCell ref="A8:A14"/>
    <mergeCell ref="A15:A17"/>
    <mergeCell ref="A18:A21"/>
    <mergeCell ref="A22:A25"/>
    <mergeCell ref="A27:A30"/>
    <mergeCell ref="A31:A39"/>
    <mergeCell ref="A6:B6"/>
    <mergeCell ref="A7:B7"/>
    <mergeCell ref="A1:H1"/>
    <mergeCell ref="I1:O1"/>
    <mergeCell ref="N2:O2"/>
    <mergeCell ref="A3:B3"/>
    <mergeCell ref="A4:B4"/>
    <mergeCell ref="A5:B5"/>
  </mergeCells>
  <phoneticPr fontId="8"/>
  <printOptions horizontalCentered="1"/>
  <pageMargins left="0.59055118110236227" right="0.59055118110236227" top="0.59055118110236227" bottom="0.39370078740157483" header="0.51181102362204722" footer="0.31496062992125984"/>
  <pageSetup paperSize="9" scale="85" pageOrder="overThenDown" orientation="portrait" r:id="rId1"/>
  <headerFooter scaleWithDoc="0" alignWithMargins="0">
    <oddFooter>&amp;C&amp;18-&amp;P -</oddFooter>
  </headerFooter>
  <rowBreaks count="2" manualBreakCount="2">
    <brk id="39" max="14" man="1"/>
    <brk id="69" max="14" man="1"/>
  </rowBreaks>
  <colBreaks count="1" manualBreakCount="1">
    <brk id="8"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Y39"/>
  <sheetViews>
    <sheetView view="pageBreakPreview" zoomScale="55" zoomScaleNormal="75" zoomScaleSheetLayoutView="55" workbookViewId="0">
      <pane xSplit="2" ySplit="7" topLeftCell="C8" activePane="bottomRight" state="frozen"/>
      <selection activeCell="A91" sqref="A91:M92"/>
      <selection pane="topRight" activeCell="A91" sqref="A91:M92"/>
      <selection pane="bottomLeft" activeCell="A91" sqref="A91:M92"/>
      <selection pane="bottomRight" activeCell="A91" sqref="A91:M92"/>
    </sheetView>
  </sheetViews>
  <sheetFormatPr defaultColWidth="13.33203125" defaultRowHeight="16.2" x14ac:dyDescent="0.2"/>
  <cols>
    <col min="1" max="1" width="2.88671875" style="221" bestFit="1" customWidth="1"/>
    <col min="2" max="2" width="10.44140625" style="221" bestFit="1" customWidth="1"/>
    <col min="3" max="4" width="9.33203125" style="221" bestFit="1" customWidth="1"/>
    <col min="5" max="5" width="8.5546875" style="221" bestFit="1" customWidth="1"/>
    <col min="6" max="6" width="10.44140625" style="221" bestFit="1" customWidth="1"/>
    <col min="7" max="9" width="8.5546875" style="221" bestFit="1" customWidth="1"/>
    <col min="10" max="10" width="9.5546875" style="221" bestFit="1" customWidth="1"/>
    <col min="11" max="11" width="8.44140625" style="221" customWidth="1"/>
    <col min="12" max="12" width="8.21875" style="221" bestFit="1" customWidth="1"/>
    <col min="13" max="13" width="7.5546875" style="221" bestFit="1" customWidth="1"/>
    <col min="14" max="14" width="6.44140625" style="221" customWidth="1"/>
    <col min="15" max="15" width="8.21875" style="221" bestFit="1" customWidth="1"/>
    <col min="16" max="16" width="7.5546875" style="221" bestFit="1" customWidth="1"/>
    <col min="17" max="17" width="6.44140625" style="221" customWidth="1"/>
    <col min="18" max="18" width="7.88671875" style="221" customWidth="1"/>
    <col min="19" max="19" width="10.77734375" style="221" customWidth="1"/>
    <col min="20" max="20" width="5.77734375" style="221" customWidth="1"/>
    <col min="21" max="21" width="8.21875" style="221" bestFit="1" customWidth="1"/>
    <col min="22" max="22" width="7.6640625" style="221" customWidth="1"/>
    <col min="23" max="23" width="7.21875" style="221" customWidth="1"/>
    <col min="24" max="24" width="9.33203125" style="221" bestFit="1" customWidth="1"/>
    <col min="25" max="25" width="6.6640625" style="221" customWidth="1"/>
    <col min="26" max="16384" width="13.33203125" style="221"/>
  </cols>
  <sheetData>
    <row r="1" spans="1:25" x14ac:dyDescent="0.2">
      <c r="A1" s="1916" t="s">
        <v>773</v>
      </c>
      <c r="B1" s="1916"/>
      <c r="C1" s="1916"/>
      <c r="D1" s="1916"/>
      <c r="E1" s="1916"/>
      <c r="F1" s="1916"/>
      <c r="G1" s="1916"/>
      <c r="H1" s="1916"/>
      <c r="I1" s="1916"/>
      <c r="J1" s="1916"/>
      <c r="K1" s="1916"/>
      <c r="L1" s="417"/>
      <c r="M1" s="417"/>
      <c r="N1" s="417"/>
      <c r="O1" s="417"/>
      <c r="P1" s="417"/>
      <c r="Q1" s="417"/>
      <c r="R1" s="417"/>
      <c r="S1" s="417"/>
      <c r="T1" s="417"/>
      <c r="U1" s="417"/>
      <c r="V1" s="417"/>
      <c r="W1" s="417"/>
      <c r="X1" s="417"/>
      <c r="Y1" s="697"/>
    </row>
    <row r="2" spans="1:25" ht="14.25" customHeight="1" thickBot="1" x14ac:dyDescent="0.25">
      <c r="A2" s="464"/>
      <c r="B2" s="464"/>
      <c r="C2" s="464"/>
      <c r="D2" s="464"/>
      <c r="E2" s="464"/>
      <c r="F2" s="464"/>
      <c r="G2" s="464"/>
      <c r="H2" s="464"/>
      <c r="I2" s="464"/>
      <c r="J2" s="464"/>
      <c r="K2" s="464"/>
      <c r="L2" s="464"/>
      <c r="M2" s="464"/>
      <c r="N2" s="464"/>
      <c r="O2" s="464"/>
      <c r="P2" s="464"/>
      <c r="Q2" s="464"/>
      <c r="R2" s="464"/>
      <c r="S2" s="464"/>
      <c r="T2" s="464"/>
      <c r="U2" s="464"/>
      <c r="V2" s="464"/>
      <c r="W2" s="464"/>
      <c r="X2" s="464"/>
      <c r="Y2" s="697"/>
    </row>
    <row r="3" spans="1:25" s="698" customFormat="1" ht="20.100000000000001" customHeight="1" x14ac:dyDescent="0.2">
      <c r="A3" s="1923" t="s">
        <v>85</v>
      </c>
      <c r="B3" s="1924"/>
      <c r="C3" s="1353" t="s">
        <v>0</v>
      </c>
      <c r="D3" s="1920" t="s">
        <v>8</v>
      </c>
      <c r="E3" s="1921"/>
      <c r="F3" s="1921"/>
      <c r="G3" s="1921"/>
      <c r="H3" s="1921"/>
      <c r="I3" s="1921"/>
      <c r="J3" s="1921"/>
      <c r="K3" s="1922"/>
      <c r="L3" s="1920" t="s">
        <v>121</v>
      </c>
      <c r="M3" s="1921"/>
      <c r="N3" s="1921"/>
      <c r="O3" s="1921"/>
      <c r="P3" s="1921"/>
      <c r="Q3" s="1921"/>
      <c r="R3" s="1921"/>
      <c r="S3" s="1921"/>
      <c r="T3" s="1921"/>
      <c r="U3" s="1921"/>
      <c r="V3" s="1921"/>
      <c r="W3" s="1922"/>
      <c r="X3" s="1920" t="s">
        <v>422</v>
      </c>
      <c r="Y3" s="1932"/>
    </row>
    <row r="4" spans="1:25" s="698" customFormat="1" ht="20.100000000000001" customHeight="1" x14ac:dyDescent="0.2">
      <c r="A4" s="1925"/>
      <c r="B4" s="1926"/>
      <c r="C4" s="699" t="s">
        <v>1</v>
      </c>
      <c r="D4" s="1917" t="s">
        <v>356</v>
      </c>
      <c r="E4" s="1918"/>
      <c r="F4" s="1918"/>
      <c r="G4" s="1919"/>
      <c r="H4" s="1917" t="s">
        <v>350</v>
      </c>
      <c r="I4" s="1918"/>
      <c r="J4" s="1918"/>
      <c r="K4" s="1919"/>
      <c r="L4" s="1917" t="s">
        <v>351</v>
      </c>
      <c r="M4" s="1918"/>
      <c r="N4" s="1919"/>
      <c r="O4" s="1917" t="s">
        <v>352</v>
      </c>
      <c r="P4" s="1918"/>
      <c r="Q4" s="1919"/>
      <c r="R4" s="1917" t="s">
        <v>9</v>
      </c>
      <c r="S4" s="1918"/>
      <c r="T4" s="1919"/>
      <c r="U4" s="1917" t="s">
        <v>421</v>
      </c>
      <c r="V4" s="1918"/>
      <c r="W4" s="1919"/>
      <c r="X4" s="1485"/>
      <c r="Y4" s="1486"/>
    </row>
    <row r="5" spans="1:25" s="698" customFormat="1" ht="20.100000000000001" customHeight="1" x14ac:dyDescent="0.2">
      <c r="A5" s="1925"/>
      <c r="B5" s="1926"/>
      <c r="C5" s="699" t="s">
        <v>3</v>
      </c>
      <c r="D5" s="702" t="s">
        <v>10</v>
      </c>
      <c r="E5" s="702" t="s">
        <v>7</v>
      </c>
      <c r="F5" s="702" t="s">
        <v>11</v>
      </c>
      <c r="G5" s="703" t="s">
        <v>12</v>
      </c>
      <c r="H5" s="702" t="s">
        <v>10</v>
      </c>
      <c r="I5" s="702" t="s">
        <v>7</v>
      </c>
      <c r="J5" s="702" t="s">
        <v>357</v>
      </c>
      <c r="K5" s="704" t="s">
        <v>12</v>
      </c>
      <c r="L5" s="705" t="s">
        <v>10</v>
      </c>
      <c r="M5" s="702" t="s">
        <v>353</v>
      </c>
      <c r="N5" s="704" t="s">
        <v>12</v>
      </c>
      <c r="O5" s="702" t="s">
        <v>10</v>
      </c>
      <c r="P5" s="702" t="s">
        <v>353</v>
      </c>
      <c r="Q5" s="1929" t="s">
        <v>358</v>
      </c>
      <c r="R5" s="702" t="s">
        <v>10</v>
      </c>
      <c r="S5" s="702" t="s">
        <v>353</v>
      </c>
      <c r="T5" s="1929" t="s">
        <v>358</v>
      </c>
      <c r="U5" s="702" t="s">
        <v>10</v>
      </c>
      <c r="V5" s="702" t="s">
        <v>353</v>
      </c>
      <c r="W5" s="1929" t="s">
        <v>358</v>
      </c>
      <c r="X5" s="702" t="s">
        <v>3</v>
      </c>
      <c r="Y5" s="1481" t="s">
        <v>7</v>
      </c>
    </row>
    <row r="6" spans="1:25" s="698" customFormat="1" ht="20.100000000000001" customHeight="1" x14ac:dyDescent="0.2">
      <c r="A6" s="1925"/>
      <c r="B6" s="1926"/>
      <c r="C6" s="706"/>
      <c r="D6" s="702" t="s">
        <v>3</v>
      </c>
      <c r="E6" s="702" t="s">
        <v>13</v>
      </c>
      <c r="F6" s="702" t="s">
        <v>14</v>
      </c>
      <c r="G6" s="703" t="s">
        <v>71</v>
      </c>
      <c r="H6" s="702" t="s">
        <v>3</v>
      </c>
      <c r="I6" s="702" t="s">
        <v>13</v>
      </c>
      <c r="J6" s="702" t="s">
        <v>120</v>
      </c>
      <c r="K6" s="707" t="s">
        <v>71</v>
      </c>
      <c r="L6" s="708" t="s">
        <v>3</v>
      </c>
      <c r="M6" s="702" t="s">
        <v>120</v>
      </c>
      <c r="N6" s="707" t="s">
        <v>71</v>
      </c>
      <c r="O6" s="702" t="s">
        <v>3</v>
      </c>
      <c r="P6" s="702" t="s">
        <v>120</v>
      </c>
      <c r="Q6" s="1930"/>
      <c r="R6" s="702" t="s">
        <v>3</v>
      </c>
      <c r="S6" s="702" t="s">
        <v>120</v>
      </c>
      <c r="T6" s="1930"/>
      <c r="U6" s="702" t="s">
        <v>3</v>
      </c>
      <c r="V6" s="702" t="s">
        <v>120</v>
      </c>
      <c r="W6" s="1930"/>
      <c r="X6" s="709"/>
      <c r="Y6" s="1481" t="s">
        <v>15</v>
      </c>
    </row>
    <row r="7" spans="1:25" s="698" customFormat="1" ht="20.100000000000001" customHeight="1" thickBot="1" x14ac:dyDescent="0.25">
      <c r="A7" s="1927"/>
      <c r="B7" s="1928"/>
      <c r="C7" s="710" t="s">
        <v>354</v>
      </c>
      <c r="D7" s="711" t="s">
        <v>104</v>
      </c>
      <c r="E7" s="702" t="s">
        <v>105</v>
      </c>
      <c r="F7" s="702" t="s">
        <v>106</v>
      </c>
      <c r="G7" s="702" t="s">
        <v>107</v>
      </c>
      <c r="H7" s="711" t="s">
        <v>104</v>
      </c>
      <c r="I7" s="702" t="s">
        <v>105</v>
      </c>
      <c r="J7" s="702" t="s">
        <v>106</v>
      </c>
      <c r="K7" s="712" t="s">
        <v>107</v>
      </c>
      <c r="L7" s="713" t="s">
        <v>104</v>
      </c>
      <c r="M7" s="702" t="s">
        <v>106</v>
      </c>
      <c r="N7" s="712" t="s">
        <v>107</v>
      </c>
      <c r="O7" s="711" t="s">
        <v>104</v>
      </c>
      <c r="P7" s="702" t="s">
        <v>106</v>
      </c>
      <c r="Q7" s="1931"/>
      <c r="R7" s="711" t="s">
        <v>104</v>
      </c>
      <c r="S7" s="702" t="s">
        <v>106</v>
      </c>
      <c r="T7" s="1931"/>
      <c r="U7" s="711" t="s">
        <v>104</v>
      </c>
      <c r="V7" s="702" t="s">
        <v>106</v>
      </c>
      <c r="W7" s="1931"/>
      <c r="X7" s="702" t="s">
        <v>104</v>
      </c>
      <c r="Y7" s="1487" t="s">
        <v>105</v>
      </c>
    </row>
    <row r="8" spans="1:25" ht="24.9" customHeight="1" thickBot="1" x14ac:dyDescent="0.25">
      <c r="A8" s="1936" t="s">
        <v>344</v>
      </c>
      <c r="B8" s="1803"/>
      <c r="C8" s="852">
        <f>SUM(C9:C11)</f>
        <v>64928</v>
      </c>
      <c r="D8" s="714">
        <f t="shared" ref="D8:V8" si="0">SUM(D9:D11)</f>
        <v>50534.489569642334</v>
      </c>
      <c r="E8" s="714">
        <f>ROUND(D8/C8*100,0)</f>
        <v>78</v>
      </c>
      <c r="F8" s="714">
        <f t="shared" si="0"/>
        <v>291683.56264321023</v>
      </c>
      <c r="G8" s="714">
        <f t="shared" ref="G8:G18" si="1">ROUND(F8/D8*100,0)</f>
        <v>577</v>
      </c>
      <c r="H8" s="714">
        <f t="shared" si="0"/>
        <v>5680.4246379761553</v>
      </c>
      <c r="I8" s="714">
        <f>ROUND(H8/C8*100,0)</f>
        <v>9</v>
      </c>
      <c r="J8" s="714">
        <f t="shared" si="0"/>
        <v>53660.812050014545</v>
      </c>
      <c r="K8" s="715">
        <f t="shared" ref="K8:K16" si="2">ROUND(J8/H8*100,0)</f>
        <v>945</v>
      </c>
      <c r="L8" s="715">
        <f t="shared" si="0"/>
        <v>2411.3143777729838</v>
      </c>
      <c r="M8" s="714">
        <f t="shared" si="0"/>
        <v>873.83455655713874</v>
      </c>
      <c r="N8" s="715">
        <f t="shared" ref="N8:N18" si="3">ROUND(M8/L8*100,0)</f>
        <v>36</v>
      </c>
      <c r="O8" s="714">
        <f t="shared" si="0"/>
        <v>5696.1351736800561</v>
      </c>
      <c r="P8" s="714">
        <f t="shared" si="0"/>
        <v>918.44829892410576</v>
      </c>
      <c r="Q8" s="714">
        <f t="shared" ref="Q8:Q18" si="4">ROUND(P8/O8*100,0)</f>
        <v>16</v>
      </c>
      <c r="R8" s="714">
        <f t="shared" si="0"/>
        <v>8423.9210098450549</v>
      </c>
      <c r="S8" s="714">
        <f t="shared" si="0"/>
        <v>3859.8292759523115</v>
      </c>
      <c r="T8" s="714">
        <f t="shared" ref="T8:T18" si="5">ROUND(S8/R8*100,0)</f>
        <v>46</v>
      </c>
      <c r="U8" s="714">
        <f t="shared" si="0"/>
        <v>2401.7682530451357</v>
      </c>
      <c r="V8" s="714">
        <f t="shared" si="0"/>
        <v>1065.8384123291653</v>
      </c>
      <c r="W8" s="714">
        <f t="shared" ref="W8:W17" si="6">ROUND(V8/U8*100,0)</f>
        <v>44</v>
      </c>
      <c r="X8" s="714">
        <f>SUM(X9:X11)</f>
        <v>33331.121125327132</v>
      </c>
      <c r="Y8" s="1482">
        <f>ROUND(X8/C8*100,0)</f>
        <v>51</v>
      </c>
    </row>
    <row r="9" spans="1:25" ht="24.9" customHeight="1" x14ac:dyDescent="0.2">
      <c r="A9" s="1824" t="s">
        <v>91</v>
      </c>
      <c r="B9" s="1805"/>
      <c r="C9" s="716">
        <f>SUM(C12:C14)</f>
        <v>35712</v>
      </c>
      <c r="D9" s="716">
        <f>SUM(D12:D14)</f>
        <v>24673.17</v>
      </c>
      <c r="E9" s="716">
        <f>ROUND(D9/C9*100,0)</f>
        <v>69</v>
      </c>
      <c r="F9" s="716">
        <f t="shared" ref="F9:X9" si="7">SUM(F12:F14)</f>
        <v>119235.58</v>
      </c>
      <c r="G9" s="716">
        <f t="shared" si="1"/>
        <v>483</v>
      </c>
      <c r="H9" s="716">
        <f t="shared" si="7"/>
        <v>3387.97</v>
      </c>
      <c r="I9" s="716">
        <f t="shared" ref="I9:I18" si="8">ROUND(H9/C9*100,0)</f>
        <v>9</v>
      </c>
      <c r="J9" s="717">
        <f t="shared" si="7"/>
        <v>30781.760000000002</v>
      </c>
      <c r="K9" s="718">
        <f t="shared" si="2"/>
        <v>909</v>
      </c>
      <c r="L9" s="718">
        <f t="shared" si="7"/>
        <v>1940.3374193548386</v>
      </c>
      <c r="M9" s="717">
        <f t="shared" si="7"/>
        <v>551.72</v>
      </c>
      <c r="N9" s="266">
        <f t="shared" si="3"/>
        <v>28</v>
      </c>
      <c r="O9" s="716">
        <f t="shared" si="7"/>
        <v>3968.5891428571426</v>
      </c>
      <c r="P9" s="716">
        <f t="shared" si="7"/>
        <v>496.56</v>
      </c>
      <c r="Q9" s="716">
        <f t="shared" si="4"/>
        <v>13</v>
      </c>
      <c r="R9" s="716">
        <f t="shared" si="7"/>
        <v>1347.1614285714286</v>
      </c>
      <c r="S9" s="716">
        <f t="shared" si="7"/>
        <v>589.71999999999991</v>
      </c>
      <c r="T9" s="716">
        <f t="shared" si="5"/>
        <v>44</v>
      </c>
      <c r="U9" s="716">
        <f t="shared" si="7"/>
        <v>590.42222222222222</v>
      </c>
      <c r="V9" s="716">
        <f t="shared" si="7"/>
        <v>338.79999999999995</v>
      </c>
      <c r="W9" s="716">
        <f t="shared" si="6"/>
        <v>57</v>
      </c>
      <c r="X9" s="716">
        <f t="shared" si="7"/>
        <v>19353.45</v>
      </c>
      <c r="Y9" s="267">
        <f t="shared" ref="Y9:Y16" si="9">ROUND(X9/C9*100,0)</f>
        <v>54</v>
      </c>
    </row>
    <row r="10" spans="1:25" ht="24.9" customHeight="1" x14ac:dyDescent="0.2">
      <c r="A10" s="1829" t="s">
        <v>345</v>
      </c>
      <c r="B10" s="1807"/>
      <c r="C10" s="329">
        <f>SUM(C15:C16)</f>
        <v>22359</v>
      </c>
      <c r="D10" s="329">
        <f t="shared" ref="D10:X10" si="10">SUM(D15:D16)</f>
        <v>19771.319569642339</v>
      </c>
      <c r="E10" s="329">
        <f>ROUND(D10/C10*100,0)</f>
        <v>88</v>
      </c>
      <c r="F10" s="329">
        <f t="shared" si="10"/>
        <v>149182.69264321023</v>
      </c>
      <c r="G10" s="329">
        <f t="shared" si="1"/>
        <v>755</v>
      </c>
      <c r="H10" s="329">
        <f t="shared" si="10"/>
        <v>1307.9546379761559</v>
      </c>
      <c r="I10" s="329">
        <f t="shared" si="8"/>
        <v>6</v>
      </c>
      <c r="J10" s="719">
        <f t="shared" si="10"/>
        <v>13029.052050014539</v>
      </c>
      <c r="K10" s="720">
        <f t="shared" si="2"/>
        <v>996</v>
      </c>
      <c r="L10" s="720">
        <f t="shared" si="10"/>
        <v>172.13695841814481</v>
      </c>
      <c r="M10" s="721">
        <f t="shared" si="10"/>
        <v>74.274556557138709</v>
      </c>
      <c r="N10" s="421">
        <f t="shared" si="3"/>
        <v>43</v>
      </c>
      <c r="O10" s="329">
        <f t="shared" si="10"/>
        <v>377.34603082291363</v>
      </c>
      <c r="P10" s="329">
        <f t="shared" si="10"/>
        <v>151.94829892410584</v>
      </c>
      <c r="Q10" s="329">
        <f t="shared" si="4"/>
        <v>40</v>
      </c>
      <c r="R10" s="329">
        <f t="shared" si="10"/>
        <v>6701.9595812736261</v>
      </c>
      <c r="S10" s="329">
        <f t="shared" si="10"/>
        <v>3060.9092759523119</v>
      </c>
      <c r="T10" s="329">
        <f t="shared" si="5"/>
        <v>46</v>
      </c>
      <c r="U10" s="329">
        <f t="shared" si="10"/>
        <v>1769.3460308229137</v>
      </c>
      <c r="V10" s="329">
        <f t="shared" si="10"/>
        <v>702.03841232916545</v>
      </c>
      <c r="W10" s="329">
        <f t="shared" si="6"/>
        <v>40</v>
      </c>
      <c r="X10" s="329">
        <f t="shared" si="10"/>
        <v>8215.6711253271296</v>
      </c>
      <c r="Y10" s="502">
        <f t="shared" si="9"/>
        <v>37</v>
      </c>
    </row>
    <row r="11" spans="1:25" ht="24.9" customHeight="1" thickBot="1" x14ac:dyDescent="0.25">
      <c r="A11" s="1831" t="s">
        <v>94</v>
      </c>
      <c r="B11" s="1816"/>
      <c r="C11" s="302">
        <f>SUM(C17:C18)</f>
        <v>6857</v>
      </c>
      <c r="D11" s="302">
        <f t="shared" ref="D11:X11" si="11">SUM(D17:D18)</f>
        <v>6090</v>
      </c>
      <c r="E11" s="302">
        <f>ROUND(D11/C11*100,0)</f>
        <v>89</v>
      </c>
      <c r="F11" s="302">
        <f t="shared" si="11"/>
        <v>23265.29</v>
      </c>
      <c r="G11" s="302">
        <f t="shared" si="1"/>
        <v>382</v>
      </c>
      <c r="H11" s="302">
        <f t="shared" si="11"/>
        <v>984.5</v>
      </c>
      <c r="I11" s="302">
        <f t="shared" si="8"/>
        <v>14</v>
      </c>
      <c r="J11" s="722">
        <f t="shared" si="11"/>
        <v>9850</v>
      </c>
      <c r="K11" s="723">
        <f t="shared" si="2"/>
        <v>1001</v>
      </c>
      <c r="L11" s="723">
        <f t="shared" si="11"/>
        <v>298.84000000000003</v>
      </c>
      <c r="M11" s="724">
        <f t="shared" si="11"/>
        <v>247.84</v>
      </c>
      <c r="N11" s="725">
        <f t="shared" si="3"/>
        <v>83</v>
      </c>
      <c r="O11" s="302">
        <f t="shared" si="11"/>
        <v>1350.2</v>
      </c>
      <c r="P11" s="302">
        <f t="shared" si="11"/>
        <v>269.94</v>
      </c>
      <c r="Q11" s="302">
        <f t="shared" si="4"/>
        <v>20</v>
      </c>
      <c r="R11" s="302">
        <f t="shared" si="11"/>
        <v>374.8</v>
      </c>
      <c r="S11" s="302">
        <f t="shared" si="11"/>
        <v>209.2</v>
      </c>
      <c r="T11" s="302">
        <f t="shared" si="5"/>
        <v>56</v>
      </c>
      <c r="U11" s="302">
        <f t="shared" si="11"/>
        <v>42</v>
      </c>
      <c r="V11" s="302">
        <f t="shared" si="11"/>
        <v>25</v>
      </c>
      <c r="W11" s="302">
        <f t="shared" si="6"/>
        <v>60</v>
      </c>
      <c r="X11" s="302">
        <f t="shared" si="11"/>
        <v>5762</v>
      </c>
      <c r="Y11" s="508">
        <f t="shared" si="9"/>
        <v>84</v>
      </c>
    </row>
    <row r="12" spans="1:25" ht="24.9" customHeight="1" x14ac:dyDescent="0.2">
      <c r="A12" s="1937" t="s">
        <v>122</v>
      </c>
      <c r="B12" s="1629" t="s">
        <v>346</v>
      </c>
      <c r="C12" s="1216">
        <f>SUM(C19:C21)</f>
        <v>7704</v>
      </c>
      <c r="D12" s="1217">
        <f>SUM(D19:D21)</f>
        <v>4419</v>
      </c>
      <c r="E12" s="1217">
        <f>ROUND(D12/C12*100,0)</f>
        <v>57</v>
      </c>
      <c r="F12" s="1217">
        <f>SUM(F19:F21)</f>
        <v>28713</v>
      </c>
      <c r="G12" s="1218">
        <f>ROUND(F12/D12*100,0)</f>
        <v>650</v>
      </c>
      <c r="H12" s="1217">
        <f>SUM(H19:H21)</f>
        <v>586.6</v>
      </c>
      <c r="I12" s="1217">
        <f>ROUND(H12/C12*100,0)</f>
        <v>8</v>
      </c>
      <c r="J12" s="1217">
        <f>SUM(J19:J21)</f>
        <v>4133</v>
      </c>
      <c r="K12" s="1219">
        <f t="shared" si="2"/>
        <v>705</v>
      </c>
      <c r="L12" s="1220">
        <f>SUM(L19:L21)</f>
        <v>90.8</v>
      </c>
      <c r="M12" s="1262">
        <f>SUM(M19:M21)</f>
        <v>54.5</v>
      </c>
      <c r="N12" s="1221">
        <f t="shared" si="3"/>
        <v>60</v>
      </c>
      <c r="O12" s="1217">
        <f>SUM(O19:O21)</f>
        <v>299.98</v>
      </c>
      <c r="P12" s="1217">
        <f>SUM(P19:P21)</f>
        <v>99</v>
      </c>
      <c r="Q12" s="1222">
        <f t="shared" si="4"/>
        <v>33</v>
      </c>
      <c r="R12" s="1217">
        <f>SUM(R19:R21)</f>
        <v>319.98</v>
      </c>
      <c r="S12" s="1217">
        <f>SUM(S19:S21)</f>
        <v>130.78</v>
      </c>
      <c r="T12" s="1222">
        <f t="shared" si="5"/>
        <v>41</v>
      </c>
      <c r="U12" s="1223">
        <f>SUM(U19:U21)</f>
        <v>4</v>
      </c>
      <c r="V12" s="1223">
        <f>SUM(V19:V21)</f>
        <v>2</v>
      </c>
      <c r="W12" s="1222">
        <f t="shared" si="6"/>
        <v>50</v>
      </c>
      <c r="X12" s="1217">
        <f>SUM(X19:X21)</f>
        <v>2146</v>
      </c>
      <c r="Y12" s="1295">
        <f t="shared" si="9"/>
        <v>28</v>
      </c>
    </row>
    <row r="13" spans="1:25" ht="24.9" customHeight="1" x14ac:dyDescent="0.2">
      <c r="A13" s="1938"/>
      <c r="B13" s="1630" t="s">
        <v>347</v>
      </c>
      <c r="C13" s="329">
        <f>SUM(C22:C24)</f>
        <v>19100</v>
      </c>
      <c r="D13" s="329">
        <f>SUM(D22:D24)</f>
        <v>14018.17</v>
      </c>
      <c r="E13" s="329">
        <f t="shared" ref="E13:E18" si="12">ROUND(D13/C13*100,0)</f>
        <v>73</v>
      </c>
      <c r="F13" s="329">
        <f>SUM(F22:F24)</f>
        <v>49270.58</v>
      </c>
      <c r="G13" s="329">
        <f t="shared" si="1"/>
        <v>351</v>
      </c>
      <c r="H13" s="329">
        <f>SUM(H22:H24)</f>
        <v>1732.37</v>
      </c>
      <c r="I13" s="329">
        <f t="shared" si="8"/>
        <v>9</v>
      </c>
      <c r="J13" s="719">
        <f>SUM(J22:J24)</f>
        <v>19576.760000000002</v>
      </c>
      <c r="K13" s="461">
        <f t="shared" si="2"/>
        <v>1130</v>
      </c>
      <c r="L13" s="726">
        <f>SUM(L22:L24)</f>
        <v>1704.5374193548387</v>
      </c>
      <c r="M13" s="727">
        <f>SUM(M22:M24)</f>
        <v>395.22</v>
      </c>
      <c r="N13" s="328">
        <f t="shared" si="3"/>
        <v>23</v>
      </c>
      <c r="O13" s="329">
        <f>SUM(O22:O24)</f>
        <v>3416.6091428571426</v>
      </c>
      <c r="P13" s="329">
        <f>SUM(P22:P24)</f>
        <v>246.56</v>
      </c>
      <c r="Q13" s="329">
        <f t="shared" si="4"/>
        <v>7</v>
      </c>
      <c r="R13" s="329">
        <f>SUM(R22:R24)</f>
        <v>788.18142857142857</v>
      </c>
      <c r="S13" s="329">
        <f>SUM(S22:S24)</f>
        <v>360.93999999999994</v>
      </c>
      <c r="T13" s="329">
        <f t="shared" si="5"/>
        <v>46</v>
      </c>
      <c r="U13" s="329">
        <f>SUM(U22:U24)</f>
        <v>447.42222222222216</v>
      </c>
      <c r="V13" s="329">
        <f>SUM(V22:V24)</f>
        <v>253.79999999999998</v>
      </c>
      <c r="W13" s="329">
        <f t="shared" si="6"/>
        <v>57</v>
      </c>
      <c r="X13" s="329">
        <f>SUM(X22:X24)</f>
        <v>11417.45</v>
      </c>
      <c r="Y13" s="502">
        <f t="shared" si="9"/>
        <v>60</v>
      </c>
    </row>
    <row r="14" spans="1:25" ht="24.9" customHeight="1" x14ac:dyDescent="0.2">
      <c r="A14" s="1938"/>
      <c r="B14" s="1630" t="s">
        <v>348</v>
      </c>
      <c r="C14" s="329">
        <f>SUM(C25)</f>
        <v>8908</v>
      </c>
      <c r="D14" s="329">
        <f t="shared" ref="D14:S14" si="13">SUM(D25)</f>
        <v>6236</v>
      </c>
      <c r="E14" s="329">
        <f t="shared" si="12"/>
        <v>70</v>
      </c>
      <c r="F14" s="329">
        <f t="shared" si="13"/>
        <v>41252</v>
      </c>
      <c r="G14" s="329">
        <f t="shared" si="1"/>
        <v>662</v>
      </c>
      <c r="H14" s="329">
        <f t="shared" si="13"/>
        <v>1069</v>
      </c>
      <c r="I14" s="329">
        <f t="shared" si="8"/>
        <v>12</v>
      </c>
      <c r="J14" s="453">
        <f t="shared" si="13"/>
        <v>7072</v>
      </c>
      <c r="K14" s="454">
        <f t="shared" si="2"/>
        <v>662</v>
      </c>
      <c r="L14" s="728">
        <f t="shared" si="13"/>
        <v>145</v>
      </c>
      <c r="M14" s="456">
        <f t="shared" si="13"/>
        <v>102</v>
      </c>
      <c r="N14" s="328">
        <f t="shared" si="3"/>
        <v>70</v>
      </c>
      <c r="O14" s="329">
        <f t="shared" si="13"/>
        <v>252</v>
      </c>
      <c r="P14" s="329">
        <f t="shared" si="13"/>
        <v>151</v>
      </c>
      <c r="Q14" s="329">
        <f t="shared" si="4"/>
        <v>60</v>
      </c>
      <c r="R14" s="329">
        <f t="shared" si="13"/>
        <v>239</v>
      </c>
      <c r="S14" s="329">
        <f t="shared" si="13"/>
        <v>98</v>
      </c>
      <c r="T14" s="329">
        <f t="shared" si="5"/>
        <v>41</v>
      </c>
      <c r="U14" s="329">
        <f>SUM(U25)</f>
        <v>139</v>
      </c>
      <c r="V14" s="329">
        <f>SUM(V25)</f>
        <v>83</v>
      </c>
      <c r="W14" s="329">
        <f t="shared" si="6"/>
        <v>60</v>
      </c>
      <c r="X14" s="329">
        <f>SUM(X25)</f>
        <v>5790</v>
      </c>
      <c r="Y14" s="502">
        <f t="shared" si="9"/>
        <v>65</v>
      </c>
    </row>
    <row r="15" spans="1:25" ht="24.9" customHeight="1" x14ac:dyDescent="0.2">
      <c r="A15" s="1938"/>
      <c r="B15" s="1630" t="s">
        <v>345</v>
      </c>
      <c r="C15" s="329">
        <f>SUM(C26:C28)</f>
        <v>20505</v>
      </c>
      <c r="D15" s="329">
        <f t="shared" ref="D15:X15" si="14">SUM(D26:D28)</f>
        <v>18010.319569642339</v>
      </c>
      <c r="E15" s="329">
        <f t="shared" si="12"/>
        <v>88</v>
      </c>
      <c r="F15" s="329">
        <f t="shared" si="14"/>
        <v>137734.69264321023</v>
      </c>
      <c r="G15" s="329">
        <f t="shared" si="1"/>
        <v>765</v>
      </c>
      <c r="H15" s="329">
        <f t="shared" si="14"/>
        <v>1251.9546379761559</v>
      </c>
      <c r="I15" s="329">
        <f t="shared" si="8"/>
        <v>6</v>
      </c>
      <c r="J15" s="453">
        <f t="shared" si="14"/>
        <v>12469.052050014539</v>
      </c>
      <c r="K15" s="454">
        <f t="shared" si="2"/>
        <v>996</v>
      </c>
      <c r="L15" s="720">
        <f t="shared" si="14"/>
        <v>136.13695841814481</v>
      </c>
      <c r="M15" s="456">
        <f t="shared" si="14"/>
        <v>58.474556557138705</v>
      </c>
      <c r="N15" s="328">
        <f t="shared" si="3"/>
        <v>43</v>
      </c>
      <c r="O15" s="329">
        <f t="shared" si="14"/>
        <v>315.34603082291363</v>
      </c>
      <c r="P15" s="329">
        <f t="shared" si="14"/>
        <v>127.14829892410584</v>
      </c>
      <c r="Q15" s="329">
        <f t="shared" si="4"/>
        <v>40</v>
      </c>
      <c r="R15" s="329">
        <f t="shared" si="14"/>
        <v>6406.9595812736261</v>
      </c>
      <c r="S15" s="329">
        <f t="shared" si="14"/>
        <v>2933.9092759523119</v>
      </c>
      <c r="T15" s="329">
        <f t="shared" si="5"/>
        <v>46</v>
      </c>
      <c r="U15" s="329">
        <f t="shared" si="14"/>
        <v>1682.3460308229137</v>
      </c>
      <c r="V15" s="329">
        <f t="shared" si="14"/>
        <v>673.13841232916548</v>
      </c>
      <c r="W15" s="329">
        <f t="shared" si="6"/>
        <v>40</v>
      </c>
      <c r="X15" s="329">
        <f t="shared" si="14"/>
        <v>7103.6711253271296</v>
      </c>
      <c r="Y15" s="502">
        <f t="shared" si="9"/>
        <v>35</v>
      </c>
    </row>
    <row r="16" spans="1:25" ht="24.9" customHeight="1" x14ac:dyDescent="0.2">
      <c r="A16" s="1938"/>
      <c r="B16" s="1630" t="s">
        <v>99</v>
      </c>
      <c r="C16" s="329">
        <f>SUM(C29)</f>
        <v>1854</v>
      </c>
      <c r="D16" s="329">
        <f>SUM(D29)</f>
        <v>1761</v>
      </c>
      <c r="E16" s="329">
        <f t="shared" si="12"/>
        <v>95</v>
      </c>
      <c r="F16" s="329">
        <f>SUM(F29)</f>
        <v>11448</v>
      </c>
      <c r="G16" s="329">
        <f t="shared" si="1"/>
        <v>650</v>
      </c>
      <c r="H16" s="329">
        <f>SUM(H29)</f>
        <v>56</v>
      </c>
      <c r="I16" s="329">
        <f t="shared" si="8"/>
        <v>3</v>
      </c>
      <c r="J16" s="453">
        <f>SUM(J29)</f>
        <v>560</v>
      </c>
      <c r="K16" s="454">
        <f t="shared" si="2"/>
        <v>1000</v>
      </c>
      <c r="L16" s="455">
        <f>SUM(L29)</f>
        <v>36</v>
      </c>
      <c r="M16" s="455">
        <f>SUM(M29)</f>
        <v>15.8</v>
      </c>
      <c r="N16" s="328">
        <f t="shared" si="3"/>
        <v>44</v>
      </c>
      <c r="O16" s="329">
        <f>SUM(O29)</f>
        <v>62</v>
      </c>
      <c r="P16" s="329">
        <f>SUM(P29)</f>
        <v>24.8</v>
      </c>
      <c r="Q16" s="329">
        <f t="shared" si="4"/>
        <v>40</v>
      </c>
      <c r="R16" s="329">
        <f>SUM(R29)</f>
        <v>295</v>
      </c>
      <c r="S16" s="329">
        <f>SUM(S29)</f>
        <v>127</v>
      </c>
      <c r="T16" s="329">
        <f t="shared" si="5"/>
        <v>43</v>
      </c>
      <c r="U16" s="329">
        <f>SUM(U29)</f>
        <v>87</v>
      </c>
      <c r="V16" s="329">
        <f>SUM(V29)</f>
        <v>28.9</v>
      </c>
      <c r="W16" s="329">
        <f t="shared" si="6"/>
        <v>33</v>
      </c>
      <c r="X16" s="329">
        <f>SUM(X29)</f>
        <v>1112</v>
      </c>
      <c r="Y16" s="502">
        <f t="shared" si="9"/>
        <v>60</v>
      </c>
    </row>
    <row r="17" spans="1:25" ht="24.9" customHeight="1" x14ac:dyDescent="0.2">
      <c r="A17" s="1938"/>
      <c r="B17" s="1630" t="s">
        <v>349</v>
      </c>
      <c r="C17" s="329">
        <f>SUM(C30:C31)</f>
        <v>3107</v>
      </c>
      <c r="D17" s="329">
        <f t="shared" ref="D17:X17" si="15">SUM(D30:D31)</f>
        <v>2715</v>
      </c>
      <c r="E17" s="329">
        <f t="shared" si="12"/>
        <v>87</v>
      </c>
      <c r="F17" s="329">
        <f t="shared" si="15"/>
        <v>3015.29</v>
      </c>
      <c r="G17" s="329">
        <f t="shared" si="1"/>
        <v>111</v>
      </c>
      <c r="H17" s="329">
        <f t="shared" si="15"/>
        <v>647</v>
      </c>
      <c r="I17" s="329">
        <f t="shared" si="8"/>
        <v>21</v>
      </c>
      <c r="J17" s="419">
        <f t="shared" si="15"/>
        <v>6470</v>
      </c>
      <c r="K17" s="729">
        <f>ROUND(J17/H17*100,0)</f>
        <v>1000</v>
      </c>
      <c r="L17" s="420">
        <f t="shared" si="15"/>
        <v>255</v>
      </c>
      <c r="M17" s="456">
        <f t="shared" si="15"/>
        <v>204</v>
      </c>
      <c r="N17" s="328">
        <f t="shared" si="3"/>
        <v>80</v>
      </c>
      <c r="O17" s="329">
        <f t="shared" si="15"/>
        <v>1349</v>
      </c>
      <c r="P17" s="329">
        <f t="shared" si="15"/>
        <v>269.7</v>
      </c>
      <c r="Q17" s="329">
        <f t="shared" si="4"/>
        <v>20</v>
      </c>
      <c r="R17" s="329">
        <f t="shared" si="15"/>
        <v>304</v>
      </c>
      <c r="S17" s="329">
        <f t="shared" si="15"/>
        <v>166.72</v>
      </c>
      <c r="T17" s="329">
        <f t="shared" si="5"/>
        <v>55</v>
      </c>
      <c r="U17" s="329">
        <f t="shared" si="15"/>
        <v>42</v>
      </c>
      <c r="V17" s="329">
        <f t="shared" si="15"/>
        <v>25</v>
      </c>
      <c r="W17" s="329">
        <f t="shared" si="6"/>
        <v>60</v>
      </c>
      <c r="X17" s="329">
        <f t="shared" si="15"/>
        <v>2387</v>
      </c>
      <c r="Y17" s="502">
        <f>ROUND(X17/C17*100,0)</f>
        <v>77</v>
      </c>
    </row>
    <row r="18" spans="1:25" ht="24.9" customHeight="1" thickBot="1" x14ac:dyDescent="0.25">
      <c r="A18" s="1939"/>
      <c r="B18" s="1631" t="s">
        <v>103</v>
      </c>
      <c r="C18" s="302">
        <f>SUM(C32)</f>
        <v>3750</v>
      </c>
      <c r="D18" s="302">
        <f t="shared" ref="D18:X18" si="16">SUM(D32)</f>
        <v>3375</v>
      </c>
      <c r="E18" s="302">
        <f t="shared" si="12"/>
        <v>90</v>
      </c>
      <c r="F18" s="302">
        <f t="shared" si="16"/>
        <v>20250</v>
      </c>
      <c r="G18" s="302">
        <f t="shared" si="1"/>
        <v>600</v>
      </c>
      <c r="H18" s="302">
        <f t="shared" si="16"/>
        <v>337.5</v>
      </c>
      <c r="I18" s="302">
        <f t="shared" si="8"/>
        <v>9</v>
      </c>
      <c r="J18" s="730">
        <f t="shared" si="16"/>
        <v>3380</v>
      </c>
      <c r="K18" s="731">
        <f>ROUND(J18/H18*100,0)</f>
        <v>1001</v>
      </c>
      <c r="L18" s="761">
        <f t="shared" si="16"/>
        <v>43.84</v>
      </c>
      <c r="M18" s="732">
        <f t="shared" si="16"/>
        <v>43.84</v>
      </c>
      <c r="N18" s="296">
        <f t="shared" si="3"/>
        <v>100</v>
      </c>
      <c r="O18" s="302">
        <f t="shared" si="16"/>
        <v>1.2</v>
      </c>
      <c r="P18" s="302">
        <f t="shared" si="16"/>
        <v>0.24</v>
      </c>
      <c r="Q18" s="302">
        <f t="shared" si="4"/>
        <v>20</v>
      </c>
      <c r="R18" s="302">
        <f t="shared" si="16"/>
        <v>70.8</v>
      </c>
      <c r="S18" s="302">
        <f t="shared" si="16"/>
        <v>42.48</v>
      </c>
      <c r="T18" s="302">
        <f t="shared" si="5"/>
        <v>60</v>
      </c>
      <c r="U18" s="302">
        <f t="shared" si="16"/>
        <v>0</v>
      </c>
      <c r="V18" s="302">
        <f t="shared" si="16"/>
        <v>0</v>
      </c>
      <c r="W18" s="302">
        <v>0</v>
      </c>
      <c r="X18" s="302">
        <f t="shared" si="16"/>
        <v>3375</v>
      </c>
      <c r="Y18" s="508">
        <f>ROUND(X18/C18*100,0)</f>
        <v>90</v>
      </c>
    </row>
    <row r="19" spans="1:25" ht="24.9" customHeight="1" thickBot="1" x14ac:dyDescent="0.25">
      <c r="A19" s="1933" t="s">
        <v>355</v>
      </c>
      <c r="B19" s="733" t="s">
        <v>368</v>
      </c>
      <c r="C19" s="734">
        <v>2055</v>
      </c>
      <c r="D19" s="596">
        <v>1336</v>
      </c>
      <c r="E19" s="326">
        <v>65</v>
      </c>
      <c r="F19" s="596">
        <v>8415</v>
      </c>
      <c r="G19" s="735">
        <f>ROUND(F19/D19*100,0)</f>
        <v>630</v>
      </c>
      <c r="H19" s="596">
        <v>120</v>
      </c>
      <c r="I19" s="596">
        <v>6</v>
      </c>
      <c r="J19" s="596">
        <v>1200</v>
      </c>
      <c r="K19" s="326">
        <f>ROUND(J19/H19*100,0)</f>
        <v>1000</v>
      </c>
      <c r="L19" s="736">
        <v>55</v>
      </c>
      <c r="M19" s="737">
        <v>33</v>
      </c>
      <c r="N19" s="328">
        <f>ROUND(M19/L19*100,0)</f>
        <v>60</v>
      </c>
      <c r="O19" s="596">
        <v>205</v>
      </c>
      <c r="P19" s="596">
        <v>61</v>
      </c>
      <c r="Q19" s="329">
        <f>ROUND(P19/O19*100,0)</f>
        <v>30</v>
      </c>
      <c r="R19" s="596">
        <v>198</v>
      </c>
      <c r="S19" s="596">
        <v>79.2</v>
      </c>
      <c r="T19" s="329">
        <f>ROUND(S19/R19*100,0)</f>
        <v>40</v>
      </c>
      <c r="U19" s="738">
        <v>4</v>
      </c>
      <c r="V19" s="738">
        <v>2</v>
      </c>
      <c r="W19" s="329">
        <f>ROUND(V19/U19*100,0)</f>
        <v>50</v>
      </c>
      <c r="X19" s="596">
        <v>1336</v>
      </c>
      <c r="Y19" s="502">
        <f>ROUND(X19/C19*100,0)</f>
        <v>65</v>
      </c>
    </row>
    <row r="20" spans="1:25" ht="24.9" customHeight="1" thickBot="1" x14ac:dyDescent="0.25">
      <c r="A20" s="1933"/>
      <c r="B20" s="392" t="s">
        <v>369</v>
      </c>
      <c r="C20" s="739">
        <v>1666</v>
      </c>
      <c r="D20" s="618">
        <v>733</v>
      </c>
      <c r="E20" s="618">
        <v>44</v>
      </c>
      <c r="F20" s="618">
        <v>4398</v>
      </c>
      <c r="G20" s="326">
        <f t="shared" ref="G20:G21" si="17">ROUND(F20/D20*100,0)</f>
        <v>600</v>
      </c>
      <c r="H20" s="740">
        <v>66.599999999999994</v>
      </c>
      <c r="I20" s="618">
        <v>4</v>
      </c>
      <c r="J20" s="1638">
        <v>533</v>
      </c>
      <c r="K20" s="326">
        <f t="shared" ref="K20:K28" si="18">ROUND(J20/H20*100,0)</f>
        <v>800</v>
      </c>
      <c r="L20" s="741">
        <v>33.299999999999997</v>
      </c>
      <c r="M20" s="740">
        <v>20</v>
      </c>
      <c r="N20" s="328">
        <f t="shared" ref="N20:N21" si="19">ROUND(M20/L20*100,0)</f>
        <v>60</v>
      </c>
      <c r="O20" s="618">
        <v>49.98</v>
      </c>
      <c r="P20" s="618">
        <v>20</v>
      </c>
      <c r="Q20" s="329">
        <f t="shared" ref="Q20:Q21" si="20">ROUND(P20/O20*100,0)</f>
        <v>40</v>
      </c>
      <c r="R20" s="618">
        <v>49.98</v>
      </c>
      <c r="S20" s="618">
        <v>30</v>
      </c>
      <c r="T20" s="329">
        <f t="shared" ref="T20:T21" si="21">ROUND(S20/R20*100,0)</f>
        <v>60</v>
      </c>
      <c r="U20" s="608">
        <v>0</v>
      </c>
      <c r="V20" s="608">
        <v>0</v>
      </c>
      <c r="W20" s="329">
        <v>0</v>
      </c>
      <c r="X20" s="618">
        <v>810</v>
      </c>
      <c r="Y20" s="502">
        <f t="shared" ref="Y20:Y21" si="22">ROUND(X20/C20*100,0)</f>
        <v>49</v>
      </c>
    </row>
    <row r="21" spans="1:25" ht="24.9" customHeight="1" thickBot="1" x14ac:dyDescent="0.25">
      <c r="A21" s="1933"/>
      <c r="B21" s="742" t="s">
        <v>370</v>
      </c>
      <c r="C21" s="743">
        <v>3983</v>
      </c>
      <c r="D21" s="611">
        <v>2350</v>
      </c>
      <c r="E21" s="618">
        <v>59</v>
      </c>
      <c r="F21" s="217">
        <v>15900</v>
      </c>
      <c r="G21" s="326">
        <f t="shared" si="17"/>
        <v>677</v>
      </c>
      <c r="H21" s="217">
        <v>400</v>
      </c>
      <c r="I21" s="618">
        <v>10</v>
      </c>
      <c r="J21" s="217">
        <v>2400</v>
      </c>
      <c r="K21" s="460">
        <f t="shared" si="18"/>
        <v>600</v>
      </c>
      <c r="L21" s="744">
        <v>2.5</v>
      </c>
      <c r="M21" s="745">
        <v>1.5</v>
      </c>
      <c r="N21" s="312">
        <f t="shared" si="19"/>
        <v>60</v>
      </c>
      <c r="O21" s="611">
        <v>45</v>
      </c>
      <c r="P21" s="611">
        <v>18</v>
      </c>
      <c r="Q21" s="332">
        <f t="shared" si="20"/>
        <v>40</v>
      </c>
      <c r="R21" s="1263">
        <v>72</v>
      </c>
      <c r="S21" s="1639">
        <v>21.58</v>
      </c>
      <c r="T21" s="611">
        <f t="shared" si="21"/>
        <v>30</v>
      </c>
      <c r="U21" s="332"/>
      <c r="V21" s="746"/>
      <c r="W21" s="746">
        <v>0</v>
      </c>
      <c r="X21" s="332"/>
      <c r="Y21" s="1483">
        <f t="shared" si="22"/>
        <v>0</v>
      </c>
    </row>
    <row r="22" spans="1:25" ht="24.9" customHeight="1" thickBot="1" x14ac:dyDescent="0.25">
      <c r="A22" s="1933"/>
      <c r="B22" s="392" t="s">
        <v>365</v>
      </c>
      <c r="C22" s="739">
        <v>7990</v>
      </c>
      <c r="D22" s="618">
        <v>6951</v>
      </c>
      <c r="E22" s="618">
        <v>87</v>
      </c>
      <c r="F22" s="217">
        <v>4259</v>
      </c>
      <c r="G22" s="326">
        <v>748</v>
      </c>
      <c r="H22" s="217">
        <v>400</v>
      </c>
      <c r="I22" s="618">
        <v>5</v>
      </c>
      <c r="J22" s="217">
        <v>4000</v>
      </c>
      <c r="K22" s="460">
        <f t="shared" si="18"/>
        <v>1000</v>
      </c>
      <c r="L22" s="741">
        <v>1200</v>
      </c>
      <c r="M22" s="740">
        <v>96</v>
      </c>
      <c r="N22" s="312">
        <v>80</v>
      </c>
      <c r="O22" s="618">
        <v>2997</v>
      </c>
      <c r="P22" s="618">
        <v>89</v>
      </c>
      <c r="Q22" s="332">
        <v>30</v>
      </c>
      <c r="R22" s="618">
        <v>125</v>
      </c>
      <c r="S22" s="618">
        <v>5</v>
      </c>
      <c r="T22" s="611">
        <v>40</v>
      </c>
      <c r="U22" s="608">
        <v>0</v>
      </c>
      <c r="V22" s="608">
        <v>0</v>
      </c>
      <c r="W22" s="332">
        <v>0</v>
      </c>
      <c r="X22" s="618">
        <v>5194</v>
      </c>
      <c r="Y22" s="1483">
        <v>65</v>
      </c>
    </row>
    <row r="23" spans="1:25" ht="24.9" customHeight="1" thickBot="1" x14ac:dyDescent="0.25">
      <c r="A23" s="1933"/>
      <c r="B23" s="392" t="s">
        <v>371</v>
      </c>
      <c r="C23" s="739">
        <v>2217</v>
      </c>
      <c r="D23" s="618">
        <v>931</v>
      </c>
      <c r="E23" s="618">
        <v>42</v>
      </c>
      <c r="F23" s="611">
        <v>5694</v>
      </c>
      <c r="G23" s="460">
        <f t="shared" ref="G23:G28" si="23">ROUND(F23/D23*100,0)</f>
        <v>612</v>
      </c>
      <c r="H23" s="745">
        <v>532</v>
      </c>
      <c r="I23" s="618">
        <v>25</v>
      </c>
      <c r="J23" s="747">
        <v>5320</v>
      </c>
      <c r="K23" s="326">
        <f t="shared" si="18"/>
        <v>1000</v>
      </c>
      <c r="L23" s="741">
        <v>299</v>
      </c>
      <c r="M23" s="740">
        <v>179</v>
      </c>
      <c r="N23" s="328">
        <f t="shared" ref="N23" si="24">ROUND(M23/L23*100,0)</f>
        <v>60</v>
      </c>
      <c r="O23" s="618">
        <v>152</v>
      </c>
      <c r="P23" s="618">
        <v>61</v>
      </c>
      <c r="Q23" s="329">
        <f t="shared" ref="Q23" si="25">ROUND(P23/O23*100,0)</f>
        <v>40</v>
      </c>
      <c r="R23" s="618">
        <v>340</v>
      </c>
      <c r="S23" s="618">
        <v>170</v>
      </c>
      <c r="T23" s="329">
        <f t="shared" ref="T23" si="26">ROUND(S23/R23*100,0)</f>
        <v>50</v>
      </c>
      <c r="U23" s="608">
        <v>62</v>
      </c>
      <c r="V23" s="608">
        <v>37</v>
      </c>
      <c r="W23" s="329">
        <f t="shared" ref="W23:W28" si="27">ROUND(V23/U23*100,0)</f>
        <v>60</v>
      </c>
      <c r="X23" s="618">
        <v>443</v>
      </c>
      <c r="Y23" s="502">
        <f t="shared" ref="Y23:Y25" si="28">ROUND(X23/C23*100,0)</f>
        <v>20</v>
      </c>
    </row>
    <row r="24" spans="1:25" ht="24.9" customHeight="1" thickBot="1" x14ac:dyDescent="0.25">
      <c r="A24" s="1933"/>
      <c r="B24" s="392" t="s">
        <v>159</v>
      </c>
      <c r="C24" s="1284">
        <v>8893</v>
      </c>
      <c r="D24" s="1285">
        <v>6136.17</v>
      </c>
      <c r="E24" s="618">
        <v>69</v>
      </c>
      <c r="F24" s="1286">
        <v>39317.58</v>
      </c>
      <c r="G24" s="1287">
        <f t="shared" si="23"/>
        <v>641</v>
      </c>
      <c r="H24" s="1288">
        <v>800.37</v>
      </c>
      <c r="I24" s="618">
        <v>9</v>
      </c>
      <c r="J24" s="1289">
        <v>10256.76</v>
      </c>
      <c r="K24" s="1287">
        <f t="shared" si="18"/>
        <v>1282</v>
      </c>
      <c r="L24" s="1290">
        <v>205.5374193548387</v>
      </c>
      <c r="M24" s="1288">
        <v>120.22</v>
      </c>
      <c r="N24" s="1221">
        <v>58</v>
      </c>
      <c r="O24" s="1285">
        <v>267.60914285714284</v>
      </c>
      <c r="P24" s="1285">
        <v>96.56</v>
      </c>
      <c r="Q24" s="1222">
        <v>36</v>
      </c>
      <c r="R24" s="1285">
        <v>323.18142857142851</v>
      </c>
      <c r="S24" s="1285">
        <v>185.93999999999997</v>
      </c>
      <c r="T24" s="1222">
        <v>58</v>
      </c>
      <c r="U24" s="1285">
        <v>385.42222222222216</v>
      </c>
      <c r="V24" s="1285">
        <v>216.79999999999998</v>
      </c>
      <c r="W24" s="1222">
        <f t="shared" si="27"/>
        <v>56</v>
      </c>
      <c r="X24" s="1285">
        <v>5780.45</v>
      </c>
      <c r="Y24" s="1295">
        <f t="shared" si="28"/>
        <v>65</v>
      </c>
    </row>
    <row r="25" spans="1:25" ht="24.9" customHeight="1" thickBot="1" x14ac:dyDescent="0.25">
      <c r="A25" s="1933"/>
      <c r="B25" s="393" t="s">
        <v>366</v>
      </c>
      <c r="C25" s="739">
        <v>8908</v>
      </c>
      <c r="D25" s="1529">
        <v>6236</v>
      </c>
      <c r="E25" s="618">
        <v>70</v>
      </c>
      <c r="F25" s="618">
        <v>41252</v>
      </c>
      <c r="G25" s="326">
        <f t="shared" si="23"/>
        <v>662</v>
      </c>
      <c r="H25" s="740">
        <v>1069</v>
      </c>
      <c r="I25" s="618">
        <v>12</v>
      </c>
      <c r="J25" s="748">
        <v>7072</v>
      </c>
      <c r="K25" s="326">
        <f t="shared" si="18"/>
        <v>662</v>
      </c>
      <c r="L25" s="749">
        <v>145</v>
      </c>
      <c r="M25" s="740">
        <v>102</v>
      </c>
      <c r="N25" s="328">
        <f t="shared" ref="N25:N28" si="29">ROUND(M25/L25*100,0)</f>
        <v>70</v>
      </c>
      <c r="O25" s="618">
        <v>252</v>
      </c>
      <c r="P25" s="618">
        <v>151</v>
      </c>
      <c r="Q25" s="329">
        <f t="shared" ref="Q25:Q28" si="30">ROUND(P25/O25*100,0)</f>
        <v>60</v>
      </c>
      <c r="R25" s="618">
        <v>239</v>
      </c>
      <c r="S25" s="618">
        <v>98</v>
      </c>
      <c r="T25" s="329">
        <f t="shared" ref="T25:T28" si="31">ROUND(S25/R25*100,0)</f>
        <v>41</v>
      </c>
      <c r="U25" s="608">
        <v>139</v>
      </c>
      <c r="V25" s="608">
        <v>83</v>
      </c>
      <c r="W25" s="329">
        <f t="shared" si="27"/>
        <v>60</v>
      </c>
      <c r="X25" s="618">
        <v>5790</v>
      </c>
      <c r="Y25" s="502">
        <f t="shared" si="28"/>
        <v>65</v>
      </c>
    </row>
    <row r="26" spans="1:25" ht="24.9" customHeight="1" thickBot="1" x14ac:dyDescent="0.25">
      <c r="A26" s="1933"/>
      <c r="B26" s="392" t="s">
        <v>363</v>
      </c>
      <c r="C26" s="750">
        <v>7221</v>
      </c>
      <c r="D26" s="751">
        <v>6707</v>
      </c>
      <c r="E26" s="618">
        <f>+D26/C26*100</f>
        <v>92.881872316853617</v>
      </c>
      <c r="F26" s="751">
        <v>51174</v>
      </c>
      <c r="G26" s="326">
        <f t="shared" si="23"/>
        <v>763</v>
      </c>
      <c r="H26" s="215">
        <v>214</v>
      </c>
      <c r="I26" s="618">
        <f>+H26/C26*100</f>
        <v>2.9635784517379862</v>
      </c>
      <c r="J26" s="747">
        <v>2140</v>
      </c>
      <c r="K26" s="326">
        <f t="shared" si="18"/>
        <v>1000</v>
      </c>
      <c r="L26" s="744">
        <v>10</v>
      </c>
      <c r="M26" s="745">
        <v>4</v>
      </c>
      <c r="N26" s="328">
        <f t="shared" si="29"/>
        <v>40</v>
      </c>
      <c r="O26" s="611">
        <v>100</v>
      </c>
      <c r="P26" s="611">
        <v>40</v>
      </c>
      <c r="Q26" s="332">
        <f t="shared" si="30"/>
        <v>40</v>
      </c>
      <c r="R26" s="611">
        <v>2166</v>
      </c>
      <c r="S26" s="611">
        <v>866</v>
      </c>
      <c r="T26" s="329">
        <f t="shared" si="31"/>
        <v>40</v>
      </c>
      <c r="U26" s="746">
        <v>1427</v>
      </c>
      <c r="V26" s="746">
        <v>571</v>
      </c>
      <c r="W26" s="329">
        <f t="shared" si="27"/>
        <v>40</v>
      </c>
      <c r="X26" s="611">
        <v>2527</v>
      </c>
      <c r="Y26" s="502">
        <f>ROUND(X26/C26*100,0)</f>
        <v>35</v>
      </c>
    </row>
    <row r="27" spans="1:25" ht="24.9" customHeight="1" thickBot="1" x14ac:dyDescent="0.25">
      <c r="A27" s="1933"/>
      <c r="B27" s="909" t="s">
        <v>160</v>
      </c>
      <c r="C27" s="1556">
        <v>6338</v>
      </c>
      <c r="D27" s="1557">
        <v>5244</v>
      </c>
      <c r="E27" s="757">
        <v>83</v>
      </c>
      <c r="F27" s="1558">
        <v>39298</v>
      </c>
      <c r="G27" s="1559">
        <f t="shared" si="23"/>
        <v>749</v>
      </c>
      <c r="H27" s="1560">
        <v>634</v>
      </c>
      <c r="I27" s="757">
        <v>10</v>
      </c>
      <c r="J27" s="754">
        <v>6340</v>
      </c>
      <c r="K27" s="1559">
        <f t="shared" si="18"/>
        <v>1000</v>
      </c>
      <c r="L27" s="755">
        <v>10</v>
      </c>
      <c r="M27" s="756">
        <v>6</v>
      </c>
      <c r="N27" s="806">
        <f t="shared" si="29"/>
        <v>60</v>
      </c>
      <c r="O27" s="757">
        <v>180</v>
      </c>
      <c r="P27" s="757">
        <v>72</v>
      </c>
      <c r="Q27" s="735">
        <f t="shared" si="30"/>
        <v>40</v>
      </c>
      <c r="R27" s="757">
        <v>2100</v>
      </c>
      <c r="S27" s="757">
        <v>1260</v>
      </c>
      <c r="T27" s="735">
        <f t="shared" si="31"/>
        <v>60</v>
      </c>
      <c r="U27" s="758">
        <v>220</v>
      </c>
      <c r="V27" s="758">
        <v>88</v>
      </c>
      <c r="W27" s="735">
        <f t="shared" si="27"/>
        <v>40</v>
      </c>
      <c r="X27" s="757">
        <v>1648</v>
      </c>
      <c r="Y27" s="1561">
        <f t="shared" ref="Y27:Y28" si="32">ROUND(X27/C27*100,0)</f>
        <v>26</v>
      </c>
    </row>
    <row r="28" spans="1:25" ht="24.9" customHeight="1" thickBot="1" x14ac:dyDescent="0.25">
      <c r="A28" s="1934"/>
      <c r="B28" s="1562" t="s">
        <v>509</v>
      </c>
      <c r="C28" s="1563">
        <v>6946</v>
      </c>
      <c r="D28" s="752">
        <v>6059.3195696423381</v>
      </c>
      <c r="E28" s="325">
        <f>D28/C28*100</f>
        <v>87.234661238732187</v>
      </c>
      <c r="F28" s="325">
        <v>47262.692643210234</v>
      </c>
      <c r="G28" s="326">
        <f t="shared" si="23"/>
        <v>780</v>
      </c>
      <c r="H28" s="295">
        <v>403.95463797615588</v>
      </c>
      <c r="I28" s="325">
        <f>H28/C28*100</f>
        <v>5.8156440825821463</v>
      </c>
      <c r="J28" s="752">
        <v>3989.0520500145394</v>
      </c>
      <c r="K28" s="326">
        <f t="shared" si="18"/>
        <v>988</v>
      </c>
      <c r="L28" s="217">
        <v>116.13695841814481</v>
      </c>
      <c r="M28" s="753">
        <v>48.474556557138705</v>
      </c>
      <c r="N28" s="810">
        <f t="shared" si="29"/>
        <v>42</v>
      </c>
      <c r="O28" s="325">
        <v>35.34603082291364</v>
      </c>
      <c r="P28" s="325">
        <v>15.148298924105845</v>
      </c>
      <c r="Q28" s="1564">
        <f t="shared" si="30"/>
        <v>43</v>
      </c>
      <c r="R28" s="325">
        <v>2140.9595812736261</v>
      </c>
      <c r="S28" s="759">
        <v>807.90927595231176</v>
      </c>
      <c r="T28" s="1564">
        <f t="shared" si="31"/>
        <v>38</v>
      </c>
      <c r="U28" s="760">
        <v>35.34603082291364</v>
      </c>
      <c r="V28" s="324">
        <v>14.138412329165455</v>
      </c>
      <c r="W28" s="1564">
        <f t="shared" si="27"/>
        <v>40</v>
      </c>
      <c r="X28" s="331">
        <v>2928.6711253271301</v>
      </c>
      <c r="Y28" s="1565">
        <f t="shared" si="32"/>
        <v>42</v>
      </c>
    </row>
    <row r="29" spans="1:25" ht="24.9" customHeight="1" thickBot="1" x14ac:dyDescent="0.25">
      <c r="A29" s="1933"/>
      <c r="B29" s="1630" t="s">
        <v>99</v>
      </c>
      <c r="C29" s="329">
        <v>1854</v>
      </c>
      <c r="D29" s="329">
        <v>1761</v>
      </c>
      <c r="E29" s="329">
        <v>95</v>
      </c>
      <c r="F29" s="329">
        <v>11448</v>
      </c>
      <c r="G29" s="329">
        <v>650</v>
      </c>
      <c r="H29" s="329">
        <v>56</v>
      </c>
      <c r="I29" s="329">
        <v>3</v>
      </c>
      <c r="J29" s="453">
        <v>560</v>
      </c>
      <c r="K29" s="454">
        <v>1000</v>
      </c>
      <c r="L29" s="455">
        <v>36</v>
      </c>
      <c r="M29" s="455">
        <v>15.8</v>
      </c>
      <c r="N29" s="328">
        <v>44</v>
      </c>
      <c r="O29" s="329">
        <v>62</v>
      </c>
      <c r="P29" s="329">
        <v>24.8</v>
      </c>
      <c r="Q29" s="329">
        <v>40</v>
      </c>
      <c r="R29" s="329">
        <v>295</v>
      </c>
      <c r="S29" s="329">
        <v>127</v>
      </c>
      <c r="T29" s="329">
        <v>43</v>
      </c>
      <c r="U29" s="329">
        <v>87</v>
      </c>
      <c r="V29" s="329">
        <v>28.9</v>
      </c>
      <c r="W29" s="329">
        <v>33</v>
      </c>
      <c r="X29" s="329">
        <v>1112</v>
      </c>
      <c r="Y29" s="502">
        <v>60</v>
      </c>
    </row>
    <row r="30" spans="1:25" ht="24.9" customHeight="1" thickBot="1" x14ac:dyDescent="0.25">
      <c r="A30" s="1933"/>
      <c r="B30" s="392" t="s">
        <v>367</v>
      </c>
      <c r="C30" s="1580">
        <v>2823</v>
      </c>
      <c r="D30" s="1581">
        <v>2445</v>
      </c>
      <c r="E30" s="618">
        <v>86.6</v>
      </c>
      <c r="F30" s="1581">
        <v>1085</v>
      </c>
      <c r="G30" s="326">
        <f t="shared" ref="G30:G31" si="33">ROUND(F30/D30*100,0)</f>
        <v>44</v>
      </c>
      <c r="H30" s="1582">
        <v>621</v>
      </c>
      <c r="I30" s="618">
        <v>21.99</v>
      </c>
      <c r="J30" s="1583">
        <v>6210</v>
      </c>
      <c r="K30" s="326">
        <f t="shared" ref="K30:K31" si="34">ROUND(J30/H30*100,0)</f>
        <v>1000</v>
      </c>
      <c r="L30" s="749">
        <v>254</v>
      </c>
      <c r="M30" s="1582">
        <v>203</v>
      </c>
      <c r="N30" s="328">
        <f t="shared" ref="N30:N31" si="35">ROUND(M30/L30*100,0)</f>
        <v>80</v>
      </c>
      <c r="O30" s="1581">
        <v>1336</v>
      </c>
      <c r="P30" s="1581">
        <v>267</v>
      </c>
      <c r="Q30" s="329">
        <f t="shared" ref="Q30:Q31" si="36">ROUND(P30/O30*100,0)</f>
        <v>20</v>
      </c>
      <c r="R30" s="1581">
        <v>254</v>
      </c>
      <c r="S30" s="1581">
        <v>152</v>
      </c>
      <c r="T30" s="329">
        <f t="shared" ref="T30:T31" si="37">ROUND(S30/R30*100,0)</f>
        <v>60</v>
      </c>
      <c r="U30" s="1584">
        <v>42</v>
      </c>
      <c r="V30" s="1584">
        <v>25</v>
      </c>
      <c r="W30" s="329">
        <f t="shared" ref="W30" si="38">ROUND(V30/U30*100,0)</f>
        <v>60</v>
      </c>
      <c r="X30" s="757">
        <v>2117</v>
      </c>
      <c r="Y30" s="502">
        <f t="shared" ref="Y30:Y31" si="39">ROUND(X30/C30*100,0)</f>
        <v>75</v>
      </c>
    </row>
    <row r="31" spans="1:25" ht="24.9" customHeight="1" thickBot="1" x14ac:dyDescent="0.25">
      <c r="A31" s="1933"/>
      <c r="B31" s="309" t="s">
        <v>372</v>
      </c>
      <c r="C31" s="324">
        <v>284</v>
      </c>
      <c r="D31" s="325">
        <v>270</v>
      </c>
      <c r="E31" s="618">
        <v>95</v>
      </c>
      <c r="F31" s="325">
        <f>1369*1.41</f>
        <v>1930.29</v>
      </c>
      <c r="G31" s="326">
        <f t="shared" si="33"/>
        <v>715</v>
      </c>
      <c r="H31" s="327">
        <v>26</v>
      </c>
      <c r="I31" s="618">
        <v>9</v>
      </c>
      <c r="J31" s="217">
        <v>260</v>
      </c>
      <c r="K31" s="326">
        <f t="shared" si="34"/>
        <v>1000</v>
      </c>
      <c r="L31" s="217">
        <v>1</v>
      </c>
      <c r="M31" s="327">
        <v>1</v>
      </c>
      <c r="N31" s="328">
        <f t="shared" si="35"/>
        <v>100</v>
      </c>
      <c r="O31" s="325">
        <v>13</v>
      </c>
      <c r="P31" s="325">
        <v>2.7</v>
      </c>
      <c r="Q31" s="329">
        <f t="shared" si="36"/>
        <v>21</v>
      </c>
      <c r="R31" s="325">
        <v>50</v>
      </c>
      <c r="S31" s="325">
        <v>14.72</v>
      </c>
      <c r="T31" s="329">
        <f t="shared" si="37"/>
        <v>29</v>
      </c>
      <c r="U31" s="330">
        <v>0</v>
      </c>
      <c r="V31" s="330">
        <v>0</v>
      </c>
      <c r="W31" s="329">
        <v>0</v>
      </c>
      <c r="X31" s="331">
        <v>270</v>
      </c>
      <c r="Y31" s="502">
        <f t="shared" si="39"/>
        <v>95</v>
      </c>
    </row>
    <row r="32" spans="1:25" ht="24.9" customHeight="1" thickBot="1" x14ac:dyDescent="0.25">
      <c r="A32" s="1935"/>
      <c r="B32" s="859" t="s">
        <v>678</v>
      </c>
      <c r="C32" s="1354">
        <v>3750</v>
      </c>
      <c r="D32" s="1355">
        <v>3375</v>
      </c>
      <c r="E32" s="1355">
        <v>90</v>
      </c>
      <c r="F32" s="1355">
        <v>20250</v>
      </c>
      <c r="G32" s="761">
        <v>600</v>
      </c>
      <c r="H32" s="1355">
        <v>337.5</v>
      </c>
      <c r="I32" s="1355">
        <v>9</v>
      </c>
      <c r="J32" s="1355">
        <v>3380</v>
      </c>
      <c r="K32" s="761">
        <v>1001</v>
      </c>
      <c r="L32" s="1356">
        <v>43.84</v>
      </c>
      <c r="M32" s="1357">
        <v>43.84</v>
      </c>
      <c r="N32" s="1358">
        <v>100</v>
      </c>
      <c r="O32" s="1359">
        <v>1.2</v>
      </c>
      <c r="P32" s="1355">
        <v>0.24</v>
      </c>
      <c r="Q32" s="1360">
        <v>20</v>
      </c>
      <c r="R32" s="1355">
        <v>70.8</v>
      </c>
      <c r="S32" s="1355">
        <v>42.48</v>
      </c>
      <c r="T32" s="1360">
        <v>60</v>
      </c>
      <c r="U32" s="1361">
        <v>0</v>
      </c>
      <c r="V32" s="1361">
        <v>0</v>
      </c>
      <c r="W32" s="1360">
        <v>0</v>
      </c>
      <c r="X32" s="1355">
        <v>3375</v>
      </c>
      <c r="Y32" s="1484">
        <v>90</v>
      </c>
    </row>
    <row r="33" spans="1:25" x14ac:dyDescent="0.2">
      <c r="A33" s="216"/>
      <c r="B33" s="464"/>
      <c r="C33" s="216"/>
      <c r="D33" s="216"/>
      <c r="E33" s="216"/>
      <c r="F33" s="216"/>
      <c r="G33" s="216"/>
      <c r="H33" s="216"/>
      <c r="I33" s="216"/>
      <c r="J33" s="216"/>
      <c r="K33" s="216"/>
      <c r="L33" s="216"/>
      <c r="M33" s="216"/>
      <c r="N33" s="216"/>
      <c r="O33" s="216"/>
      <c r="P33" s="216"/>
      <c r="Q33" s="216"/>
      <c r="R33" s="216"/>
      <c r="S33" s="216"/>
      <c r="T33" s="216"/>
      <c r="U33" s="216"/>
      <c r="V33" s="216"/>
      <c r="W33" s="216"/>
      <c r="X33" s="216"/>
      <c r="Y33" s="216"/>
    </row>
    <row r="34" spans="1:25" x14ac:dyDescent="0.2">
      <c r="A34" s="576"/>
      <c r="B34" s="417"/>
    </row>
    <row r="35" spans="1:25" x14ac:dyDescent="0.2">
      <c r="A35" s="576"/>
      <c r="B35" s="417"/>
      <c r="C35" s="576"/>
      <c r="D35" s="576"/>
      <c r="E35" s="576"/>
      <c r="F35" s="576"/>
      <c r="G35" s="576"/>
      <c r="H35" s="576"/>
      <c r="I35" s="576"/>
      <c r="J35" s="576"/>
      <c r="K35" s="576"/>
      <c r="L35" s="576"/>
      <c r="M35" s="576"/>
      <c r="N35" s="576"/>
      <c r="O35" s="576"/>
      <c r="P35" s="576"/>
      <c r="Q35" s="576"/>
      <c r="R35" s="576"/>
      <c r="S35" s="576"/>
      <c r="T35" s="576"/>
      <c r="U35" s="576"/>
      <c r="V35" s="576"/>
      <c r="W35" s="576"/>
      <c r="X35" s="576"/>
      <c r="Y35" s="576"/>
    </row>
    <row r="36" spans="1:25" x14ac:dyDescent="0.2">
      <c r="A36" s="576"/>
      <c r="B36" s="417"/>
      <c r="C36" s="576"/>
      <c r="D36" s="576"/>
      <c r="E36" s="576"/>
      <c r="F36" s="576"/>
      <c r="G36" s="576"/>
      <c r="H36" s="576"/>
      <c r="I36" s="576"/>
      <c r="J36" s="576"/>
      <c r="K36" s="576"/>
      <c r="L36" s="576"/>
      <c r="M36" s="576"/>
      <c r="N36" s="576"/>
      <c r="O36" s="576"/>
      <c r="P36" s="576"/>
      <c r="Q36" s="576"/>
      <c r="R36" s="576"/>
      <c r="S36" s="576"/>
      <c r="T36" s="576"/>
      <c r="U36" s="576"/>
      <c r="V36" s="576"/>
      <c r="W36" s="576"/>
      <c r="X36" s="576"/>
      <c r="Y36" s="576"/>
    </row>
    <row r="37" spans="1:25" x14ac:dyDescent="0.2">
      <c r="A37" s="576"/>
      <c r="B37" s="417"/>
      <c r="C37" s="576"/>
      <c r="D37" s="576"/>
      <c r="E37" s="576"/>
      <c r="F37" s="576"/>
      <c r="G37" s="576"/>
      <c r="H37" s="576"/>
      <c r="I37" s="576"/>
      <c r="J37" s="576"/>
      <c r="K37" s="576"/>
      <c r="L37" s="576"/>
      <c r="M37" s="576"/>
      <c r="N37" s="576"/>
      <c r="O37" s="576"/>
      <c r="P37" s="576"/>
      <c r="Q37" s="576"/>
      <c r="R37" s="576"/>
      <c r="S37" s="576"/>
      <c r="T37" s="576"/>
      <c r="U37" s="576"/>
      <c r="V37" s="576"/>
      <c r="W37" s="576"/>
      <c r="X37" s="576"/>
      <c r="Y37" s="576"/>
    </row>
    <row r="38" spans="1:25" x14ac:dyDescent="0.2">
      <c r="A38" s="576"/>
      <c r="B38" s="417"/>
      <c r="C38" s="576"/>
      <c r="D38" s="576"/>
      <c r="E38" s="576"/>
      <c r="F38" s="576"/>
      <c r="G38" s="576"/>
      <c r="H38" s="576"/>
      <c r="I38" s="576"/>
      <c r="J38" s="576"/>
      <c r="K38" s="576"/>
      <c r="L38" s="576"/>
      <c r="M38" s="576"/>
      <c r="N38" s="576"/>
      <c r="O38" s="576"/>
      <c r="P38" s="576"/>
      <c r="Q38" s="576"/>
      <c r="R38" s="576"/>
      <c r="S38" s="576"/>
      <c r="T38" s="576"/>
      <c r="U38" s="576"/>
      <c r="V38" s="576"/>
      <c r="W38" s="576"/>
      <c r="X38" s="576"/>
      <c r="Y38" s="576"/>
    </row>
    <row r="39" spans="1:25" x14ac:dyDescent="0.2">
      <c r="C39" s="576"/>
      <c r="D39" s="576"/>
      <c r="E39" s="576"/>
      <c r="F39" s="576"/>
      <c r="G39" s="576"/>
      <c r="H39" s="576"/>
      <c r="I39" s="576"/>
      <c r="J39" s="576"/>
      <c r="K39" s="576"/>
      <c r="L39" s="576"/>
      <c r="M39" s="576"/>
      <c r="N39" s="576"/>
      <c r="O39" s="576"/>
      <c r="P39" s="576"/>
      <c r="Q39" s="576"/>
      <c r="R39" s="576"/>
      <c r="S39" s="576"/>
      <c r="T39" s="576"/>
      <c r="U39" s="576"/>
      <c r="V39" s="576"/>
      <c r="W39" s="576"/>
      <c r="X39" s="576"/>
      <c r="Y39" s="576"/>
    </row>
  </sheetData>
  <mergeCells count="20">
    <mergeCell ref="X3:Y3"/>
    <mergeCell ref="A19:A32"/>
    <mergeCell ref="A8:B8"/>
    <mergeCell ref="A9:B9"/>
    <mergeCell ref="A10:B10"/>
    <mergeCell ref="A11:B11"/>
    <mergeCell ref="A12:A18"/>
    <mergeCell ref="A1:K1"/>
    <mergeCell ref="D4:G4"/>
    <mergeCell ref="D3:K3"/>
    <mergeCell ref="L3:W3"/>
    <mergeCell ref="L4:N4"/>
    <mergeCell ref="O4:Q4"/>
    <mergeCell ref="R4:T4"/>
    <mergeCell ref="U4:W4"/>
    <mergeCell ref="A3:B7"/>
    <mergeCell ref="H4:K4"/>
    <mergeCell ref="Q5:Q7"/>
    <mergeCell ref="T5:T7"/>
    <mergeCell ref="W5:W7"/>
  </mergeCells>
  <phoneticPr fontId="5"/>
  <printOptions horizontalCentered="1"/>
  <pageMargins left="0.59055118110236227" right="0.59055118110236227" top="0.59055118110236227" bottom="0.39370078740157483" header="0.51181102362204722" footer="0.31496062992125984"/>
  <pageSetup paperSize="9" scale="85" pageOrder="overThenDown" orientation="portrait" r:id="rId1"/>
  <headerFooter scaleWithDoc="0" alignWithMargins="0">
    <oddFooter>&amp;C&amp;18-&amp;P -</oddFooter>
  </headerFooter>
  <rowBreaks count="1" manualBreakCount="1">
    <brk id="66" max="16383" man="1"/>
  </rowBreaks>
  <colBreaks count="1" manualBreakCount="1">
    <brk id="11"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BF78"/>
  <sheetViews>
    <sheetView view="pageBreakPreview" zoomScale="55" zoomScaleNormal="75" zoomScaleSheetLayoutView="55" workbookViewId="0">
      <pane xSplit="2" ySplit="8" topLeftCell="C9" activePane="bottomRight" state="frozen"/>
      <selection activeCell="A91" sqref="A91:M92"/>
      <selection pane="topRight" activeCell="A91" sqref="A91:M92"/>
      <selection pane="bottomLeft" activeCell="A91" sqref="A91:M92"/>
      <selection pane="bottomRight" activeCell="A91" sqref="A91:M92"/>
    </sheetView>
  </sheetViews>
  <sheetFormatPr defaultColWidth="13.33203125" defaultRowHeight="16.2" x14ac:dyDescent="0.2"/>
  <cols>
    <col min="1" max="1" width="2.88671875" style="221" bestFit="1" customWidth="1"/>
    <col min="2" max="2" width="12.6640625" style="221" customWidth="1"/>
    <col min="3" max="3" width="12.77734375" style="221" customWidth="1"/>
    <col min="4" max="4" width="13.44140625" style="221" customWidth="1"/>
    <col min="5" max="5" width="12.33203125" style="221" customWidth="1"/>
    <col min="6" max="6" width="7.5546875" style="221" customWidth="1"/>
    <col min="7" max="10" width="5" style="221" customWidth="1"/>
    <col min="11" max="11" width="8.5546875" style="221" customWidth="1"/>
    <col min="12" max="14" width="5" style="221" customWidth="1"/>
    <col min="15" max="15" width="7.44140625" style="221" bestFit="1" customWidth="1"/>
    <col min="16" max="16" width="10.44140625" style="221" bestFit="1" customWidth="1"/>
    <col min="17" max="17" width="3.21875" style="221" customWidth="1"/>
    <col min="18" max="18" width="8.21875" style="471" customWidth="1"/>
    <col min="19" max="19" width="8.33203125" style="221" customWidth="1"/>
    <col min="20" max="20" width="7.88671875" style="221" customWidth="1"/>
    <col min="21" max="21" width="8.33203125" style="221" customWidth="1"/>
    <col min="22" max="22" width="8.44140625" style="221" customWidth="1"/>
    <col min="23" max="23" width="9.88671875" style="221" customWidth="1"/>
    <col min="24" max="24" width="8" style="221" customWidth="1"/>
    <col min="25" max="25" width="10.77734375" style="221" customWidth="1"/>
    <col min="26" max="26" width="11.77734375" style="221" customWidth="1"/>
    <col min="27" max="27" width="10.21875" style="221" customWidth="1"/>
    <col min="28" max="28" width="11.109375" style="221" customWidth="1"/>
    <col min="29" max="29" width="9.77734375" style="221" customWidth="1"/>
    <col min="30" max="30" width="7.6640625" style="221" customWidth="1"/>
    <col min="31" max="31" width="10.77734375" style="221" customWidth="1"/>
    <col min="32" max="32" width="7.6640625" style="221" customWidth="1"/>
    <col min="33" max="33" width="9.77734375" style="221" customWidth="1"/>
    <col min="34" max="34" width="7.6640625" style="221" customWidth="1"/>
    <col min="35" max="35" width="9.77734375" style="221" customWidth="1"/>
    <col min="36" max="36" width="7.6640625" style="221" customWidth="1"/>
    <col min="37" max="37" width="10" style="221" customWidth="1"/>
    <col min="38" max="38" width="7.6640625" style="221" customWidth="1"/>
    <col min="39" max="39" width="10.109375" style="221" customWidth="1"/>
    <col min="40" max="40" width="7.6640625" style="221" customWidth="1"/>
    <col min="41" max="41" width="12" style="221" customWidth="1"/>
    <col min="42" max="42" width="7.6640625" style="221" customWidth="1"/>
    <col min="43" max="43" width="12.109375" style="221" customWidth="1"/>
    <col min="44" max="44" width="11.44140625" style="221" customWidth="1"/>
    <col min="45" max="46" width="7.6640625" style="221" customWidth="1"/>
    <col min="47" max="47" width="11.6640625" style="221" customWidth="1"/>
    <col min="48" max="48" width="7.6640625" style="221" customWidth="1"/>
    <col min="49" max="49" width="10" style="221" customWidth="1"/>
    <col min="50" max="50" width="7.6640625" style="221" customWidth="1"/>
    <col min="51" max="51" width="7.77734375" style="221" customWidth="1"/>
    <col min="52" max="52" width="7" style="221" customWidth="1"/>
    <col min="53" max="53" width="9.88671875" style="221" customWidth="1"/>
    <col min="54" max="54" width="6.77734375" style="221" customWidth="1"/>
    <col min="55" max="55" width="11.21875" style="221" customWidth="1"/>
    <col min="56" max="56" width="7" style="221" customWidth="1"/>
    <col min="57" max="57" width="9.21875" style="221" customWidth="1"/>
    <col min="58" max="58" width="7.77734375" style="221" customWidth="1"/>
    <col min="59" max="59" width="3.44140625" style="221" customWidth="1"/>
    <col min="60" max="16384" width="13.33203125" style="221"/>
  </cols>
  <sheetData>
    <row r="1" spans="1:58" x14ac:dyDescent="0.2">
      <c r="A1" s="1959" t="s">
        <v>774</v>
      </c>
      <c r="B1" s="1959"/>
      <c r="C1" s="1959"/>
      <c r="D1" s="1959"/>
      <c r="E1" s="1959"/>
      <c r="F1" s="1959"/>
      <c r="G1" s="1959"/>
      <c r="H1" s="1959"/>
      <c r="I1" s="1959"/>
      <c r="J1" s="1959"/>
      <c r="K1" s="1959"/>
      <c r="L1" s="1959"/>
      <c r="M1" s="1959"/>
      <c r="N1" s="1959"/>
      <c r="O1" s="1959"/>
      <c r="P1" s="1959"/>
      <c r="Q1" s="514"/>
      <c r="R1" s="762"/>
      <c r="S1" s="514"/>
      <c r="T1" s="514"/>
      <c r="U1" s="514"/>
      <c r="V1" s="514"/>
      <c r="W1" s="514"/>
      <c r="X1" s="514"/>
      <c r="Y1" s="514"/>
      <c r="Z1" s="514"/>
      <c r="AA1" s="514"/>
      <c r="AB1" s="514"/>
      <c r="AC1" s="514"/>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222"/>
      <c r="BB1" s="222"/>
      <c r="BC1" s="222"/>
      <c r="BD1" s="222"/>
      <c r="BE1" s="222"/>
      <c r="BF1" s="222"/>
    </row>
    <row r="2" spans="1:58" x14ac:dyDescent="0.2">
      <c r="B2" s="763"/>
      <c r="C2" s="763"/>
      <c r="D2" s="763"/>
      <c r="E2" s="214"/>
      <c r="F2" s="214"/>
      <c r="G2" s="1961"/>
      <c r="H2" s="1961"/>
      <c r="I2" s="214"/>
      <c r="J2" s="214"/>
      <c r="K2" s="214"/>
      <c r="L2" s="214"/>
      <c r="M2" s="214"/>
      <c r="N2" s="214"/>
      <c r="O2" s="214"/>
      <c r="P2" s="214"/>
      <c r="Q2" s="214"/>
      <c r="R2" s="565"/>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514"/>
      <c r="AZ2" s="514"/>
      <c r="BA2" s="222"/>
      <c r="BB2" s="222"/>
      <c r="BC2" s="222"/>
      <c r="BD2" s="222"/>
      <c r="BE2" s="222"/>
      <c r="BF2" s="222"/>
    </row>
    <row r="3" spans="1:58" ht="16.8" thickBot="1" x14ac:dyDescent="0.25">
      <c r="B3" s="1960" t="s">
        <v>556</v>
      </c>
      <c r="C3" s="1960"/>
      <c r="D3" s="1960"/>
      <c r="E3" s="214"/>
      <c r="F3" s="214"/>
      <c r="G3" s="764"/>
      <c r="H3" s="764"/>
      <c r="I3" s="214"/>
      <c r="J3" s="214"/>
      <c r="K3" s="214"/>
      <c r="L3" s="214"/>
      <c r="M3" s="214"/>
      <c r="N3" s="214"/>
      <c r="O3" s="214"/>
      <c r="P3" s="214"/>
      <c r="Q3" s="214"/>
      <c r="R3" s="565"/>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514"/>
      <c r="AZ3" s="514"/>
      <c r="BA3" s="222"/>
      <c r="BB3" s="222"/>
      <c r="BC3" s="222"/>
      <c r="BD3" s="222"/>
      <c r="BE3" s="222"/>
      <c r="BF3" s="222"/>
    </row>
    <row r="4" spans="1:58" ht="18" customHeight="1" x14ac:dyDescent="0.2">
      <c r="A4" s="1923" t="s">
        <v>85</v>
      </c>
      <c r="B4" s="1924"/>
      <c r="C4" s="765"/>
      <c r="D4" s="765"/>
      <c r="E4" s="1962" t="s">
        <v>423</v>
      </c>
      <c r="F4" s="1963"/>
      <c r="G4" s="1963"/>
      <c r="H4" s="1963"/>
      <c r="I4" s="1963"/>
      <c r="J4" s="1963"/>
      <c r="K4" s="1963"/>
      <c r="L4" s="1963"/>
      <c r="M4" s="1963"/>
      <c r="N4" s="1963"/>
      <c r="O4" s="766"/>
      <c r="P4" s="767"/>
    </row>
    <row r="5" spans="1:58" ht="18" customHeight="1" x14ac:dyDescent="0.2">
      <c r="A5" s="1925"/>
      <c r="B5" s="1926"/>
      <c r="C5" s="768" t="s">
        <v>64</v>
      </c>
      <c r="D5" s="768" t="s">
        <v>62</v>
      </c>
      <c r="E5" s="769" t="s">
        <v>47</v>
      </c>
      <c r="F5" s="770"/>
      <c r="G5" s="1943" t="s">
        <v>205</v>
      </c>
      <c r="H5" s="1944"/>
      <c r="I5" s="1944"/>
      <c r="J5" s="1944"/>
      <c r="K5" s="1944"/>
      <c r="L5" s="1944"/>
      <c r="M5" s="1944"/>
      <c r="N5" s="1944"/>
      <c r="O5" s="771" t="s">
        <v>436</v>
      </c>
      <c r="P5" s="772" t="s">
        <v>42</v>
      </c>
    </row>
    <row r="6" spans="1:58" ht="18" customHeight="1" x14ac:dyDescent="0.2">
      <c r="A6" s="1925"/>
      <c r="B6" s="1926"/>
      <c r="C6" s="768" t="s">
        <v>55</v>
      </c>
      <c r="D6" s="768" t="s">
        <v>51</v>
      </c>
      <c r="E6" s="773" t="s">
        <v>38</v>
      </c>
      <c r="F6" s="774" t="s">
        <v>69</v>
      </c>
      <c r="G6" s="775" t="s">
        <v>211</v>
      </c>
      <c r="H6" s="1943" t="s">
        <v>359</v>
      </c>
      <c r="I6" s="1944"/>
      <c r="J6" s="1945"/>
      <c r="K6" s="1943" t="s">
        <v>360</v>
      </c>
      <c r="L6" s="1944"/>
      <c r="M6" s="1945"/>
      <c r="N6" s="769" t="s">
        <v>41</v>
      </c>
      <c r="O6" s="771"/>
      <c r="P6" s="776" t="s">
        <v>60</v>
      </c>
    </row>
    <row r="7" spans="1:58" ht="18" customHeight="1" x14ac:dyDescent="0.2">
      <c r="A7" s="1925"/>
      <c r="B7" s="1926"/>
      <c r="C7" s="768"/>
      <c r="D7" s="777"/>
      <c r="E7" s="778"/>
      <c r="F7" s="774" t="s">
        <v>38</v>
      </c>
      <c r="G7" s="773" t="s">
        <v>153</v>
      </c>
      <c r="H7" s="773" t="s">
        <v>43</v>
      </c>
      <c r="I7" s="774" t="s">
        <v>374</v>
      </c>
      <c r="J7" s="775" t="s">
        <v>54</v>
      </c>
      <c r="K7" s="775" t="s">
        <v>45</v>
      </c>
      <c r="L7" s="775" t="s">
        <v>46</v>
      </c>
      <c r="M7" s="775" t="s">
        <v>54</v>
      </c>
      <c r="N7" s="779"/>
      <c r="O7" s="780"/>
      <c r="P7" s="781"/>
    </row>
    <row r="8" spans="1:58" ht="18" customHeight="1" thickBot="1" x14ac:dyDescent="0.25">
      <c r="A8" s="1946"/>
      <c r="B8" s="1947"/>
      <c r="C8" s="782" t="s">
        <v>209</v>
      </c>
      <c r="D8" s="782" t="s">
        <v>209</v>
      </c>
      <c r="E8" s="782" t="s">
        <v>209</v>
      </c>
      <c r="F8" s="782" t="s">
        <v>212</v>
      </c>
      <c r="G8" s="782"/>
      <c r="H8" s="782"/>
      <c r="I8" s="782"/>
      <c r="J8" s="782"/>
      <c r="K8" s="782"/>
      <c r="L8" s="782"/>
      <c r="M8" s="782"/>
      <c r="N8" s="783"/>
      <c r="O8" s="784" t="s">
        <v>209</v>
      </c>
      <c r="P8" s="785" t="s">
        <v>209</v>
      </c>
    </row>
    <row r="9" spans="1:58" ht="24.9" customHeight="1" thickBot="1" x14ac:dyDescent="0.25">
      <c r="A9" s="1811" t="s">
        <v>344</v>
      </c>
      <c r="B9" s="1812"/>
      <c r="C9" s="786">
        <f>SUM(C10:C12)</f>
        <v>364038</v>
      </c>
      <c r="D9" s="786">
        <f>SUM(D10:D12)</f>
        <v>454298.12</v>
      </c>
      <c r="E9" s="786">
        <f>SUM(E10:E12)</f>
        <v>449526.02</v>
      </c>
      <c r="F9" s="786">
        <f>ROUND(E9/D9*100,0)</f>
        <v>99</v>
      </c>
      <c r="G9" s="787">
        <f t="shared" ref="G9:I10" si="0">ROUND(G54/$E54*100,0)</f>
        <v>76</v>
      </c>
      <c r="H9" s="786">
        <f t="shared" si="0"/>
        <v>7</v>
      </c>
      <c r="I9" s="786">
        <f t="shared" si="0"/>
        <v>4</v>
      </c>
      <c r="J9" s="786">
        <f>SUM(H9:I9)</f>
        <v>11</v>
      </c>
      <c r="K9" s="786">
        <f t="shared" ref="K9:L19" si="1">ROUND(K54/$E54*100,0)</f>
        <v>8</v>
      </c>
      <c r="L9" s="786">
        <f t="shared" si="1"/>
        <v>4</v>
      </c>
      <c r="M9" s="787">
        <f>SUM(K9:L9)</f>
        <v>12</v>
      </c>
      <c r="N9" s="788">
        <f>ROUND(N54/$E54*100,0)</f>
        <v>0</v>
      </c>
      <c r="O9" s="789">
        <f>SUM(O10:O12)</f>
        <v>2209</v>
      </c>
      <c r="P9" s="790">
        <f>SUM(P10:P12)</f>
        <v>2564</v>
      </c>
      <c r="R9" s="333">
        <f t="shared" ref="R9:R19" si="2">SUM(N9,M9,J9,G9)</f>
        <v>99</v>
      </c>
    </row>
    <row r="10" spans="1:58" ht="24.9" customHeight="1" x14ac:dyDescent="0.2">
      <c r="A10" s="1804" t="s">
        <v>91</v>
      </c>
      <c r="B10" s="1805"/>
      <c r="C10" s="395">
        <f>SUM(C13:C15)</f>
        <v>194166</v>
      </c>
      <c r="D10" s="395">
        <f>SUM(D13:D15)</f>
        <v>233713.1</v>
      </c>
      <c r="E10" s="395">
        <f>SUM(E13:E15)</f>
        <v>230218</v>
      </c>
      <c r="F10" s="395">
        <f t="shared" ref="F10:F19" si="3">ROUND(E10/D10*100,0)</f>
        <v>99</v>
      </c>
      <c r="G10" s="396">
        <f t="shared" si="0"/>
        <v>70</v>
      </c>
      <c r="H10" s="791">
        <f t="shared" si="0"/>
        <v>8</v>
      </c>
      <c r="I10" s="791">
        <f t="shared" si="0"/>
        <v>6</v>
      </c>
      <c r="J10" s="791">
        <f t="shared" ref="J10:J19" si="4">SUM(H10:I10)</f>
        <v>14</v>
      </c>
      <c r="K10" s="792">
        <f t="shared" si="1"/>
        <v>10</v>
      </c>
      <c r="L10" s="395">
        <f t="shared" si="1"/>
        <v>5</v>
      </c>
      <c r="M10" s="396">
        <f t="shared" ref="M10:M18" si="5">SUM(K10:L10)</f>
        <v>15</v>
      </c>
      <c r="N10" s="398">
        <f>ROUND(N55/$E55*100,0)</f>
        <v>0</v>
      </c>
      <c r="O10" s="399">
        <f>SUM(O13:O15)</f>
        <v>936</v>
      </c>
      <c r="P10" s="400">
        <f>SUM(P13:P15)</f>
        <v>2559</v>
      </c>
      <c r="R10" s="333">
        <f t="shared" si="2"/>
        <v>99</v>
      </c>
    </row>
    <row r="11" spans="1:58" ht="24.9" customHeight="1" x14ac:dyDescent="0.2">
      <c r="A11" s="1806" t="s">
        <v>345</v>
      </c>
      <c r="B11" s="1807"/>
      <c r="C11" s="397">
        <f>SUM(C16:C17)</f>
        <v>134029</v>
      </c>
      <c r="D11" s="397">
        <f>SUM(D16:D17)</f>
        <v>169606.03</v>
      </c>
      <c r="E11" s="397">
        <f>SUM(E16:E17)</f>
        <v>168329.03</v>
      </c>
      <c r="F11" s="397">
        <f t="shared" si="3"/>
        <v>99</v>
      </c>
      <c r="G11" s="793">
        <f t="shared" ref="G11:I19" si="6">ROUND(G56/$E56*100,0)</f>
        <v>84</v>
      </c>
      <c r="H11" s="695">
        <f>ROUND(H56/$E56*100,0)</f>
        <v>6</v>
      </c>
      <c r="I11" s="695">
        <f t="shared" si="6"/>
        <v>3</v>
      </c>
      <c r="J11" s="695">
        <f t="shared" si="4"/>
        <v>9</v>
      </c>
      <c r="K11" s="695">
        <f t="shared" si="1"/>
        <v>5</v>
      </c>
      <c r="L11" s="422">
        <f t="shared" si="1"/>
        <v>3</v>
      </c>
      <c r="M11" s="422">
        <f t="shared" si="5"/>
        <v>8</v>
      </c>
      <c r="N11" s="457">
        <f t="shared" ref="N11:N19" si="7">ROUND(N56/$E56*100,0)</f>
        <v>0</v>
      </c>
      <c r="O11" s="458">
        <f>SUM(O16:O17)</f>
        <v>1272</v>
      </c>
      <c r="P11" s="459">
        <f>SUM(P16:P17)</f>
        <v>5</v>
      </c>
      <c r="R11" s="333">
        <f t="shared" si="2"/>
        <v>101</v>
      </c>
    </row>
    <row r="12" spans="1:58" ht="24.9" customHeight="1" thickBot="1" x14ac:dyDescent="0.25">
      <c r="A12" s="1815" t="s">
        <v>94</v>
      </c>
      <c r="B12" s="1816"/>
      <c r="C12" s="493">
        <f>SUM(C18:C19)</f>
        <v>35843</v>
      </c>
      <c r="D12" s="493">
        <f>SUM(D18:D19)</f>
        <v>50978.99</v>
      </c>
      <c r="E12" s="493">
        <f>SUM(E18:E19)</f>
        <v>50978.99</v>
      </c>
      <c r="F12" s="397">
        <f t="shared" si="3"/>
        <v>100</v>
      </c>
      <c r="G12" s="397">
        <f t="shared" ref="G12:G19" si="8">ROUND(G57/$E57*100,0)</f>
        <v>76</v>
      </c>
      <c r="H12" s="786">
        <f t="shared" si="6"/>
        <v>10</v>
      </c>
      <c r="I12" s="786">
        <f t="shared" si="6"/>
        <v>2</v>
      </c>
      <c r="J12" s="786">
        <f t="shared" si="4"/>
        <v>12</v>
      </c>
      <c r="K12" s="786">
        <f t="shared" si="1"/>
        <v>7</v>
      </c>
      <c r="L12" s="493">
        <f t="shared" si="1"/>
        <v>5</v>
      </c>
      <c r="M12" s="494">
        <f t="shared" si="5"/>
        <v>12</v>
      </c>
      <c r="N12" s="495">
        <f t="shared" si="7"/>
        <v>0</v>
      </c>
      <c r="O12" s="794">
        <f>SUM(O18:O19)</f>
        <v>1</v>
      </c>
      <c r="P12" s="795">
        <f>SUM(P18:P19)</f>
        <v>0</v>
      </c>
      <c r="R12" s="333">
        <f t="shared" si="2"/>
        <v>100</v>
      </c>
    </row>
    <row r="13" spans="1:58" ht="24.9" customHeight="1" x14ac:dyDescent="0.2">
      <c r="A13" s="1956" t="s">
        <v>122</v>
      </c>
      <c r="B13" s="394" t="s">
        <v>346</v>
      </c>
      <c r="C13" s="1224">
        <f>SUM(C20:C22)</f>
        <v>40176</v>
      </c>
      <c r="D13" s="1225">
        <f>SUM(D20:D22)</f>
        <v>51022.9</v>
      </c>
      <c r="E13" s="1225">
        <f>SUM(E20:E22)</f>
        <v>47528</v>
      </c>
      <c r="F13" s="1225">
        <f t="shared" si="3"/>
        <v>93</v>
      </c>
      <c r="G13" s="1225">
        <f t="shared" si="8"/>
        <v>58</v>
      </c>
      <c r="H13" s="1225">
        <f>ROUND(H58/$E58*100,0)</f>
        <v>7</v>
      </c>
      <c r="I13" s="1225">
        <f t="shared" si="6"/>
        <v>21</v>
      </c>
      <c r="J13" s="397">
        <f>SUM(H13:I13)</f>
        <v>28</v>
      </c>
      <c r="K13" s="1225">
        <f t="shared" si="1"/>
        <v>10</v>
      </c>
      <c r="L13" s="1225">
        <f t="shared" si="1"/>
        <v>4</v>
      </c>
      <c r="M13" s="1225">
        <f t="shared" si="5"/>
        <v>14</v>
      </c>
      <c r="N13" s="457">
        <f t="shared" si="7"/>
        <v>0</v>
      </c>
      <c r="O13" s="1226">
        <f>SUM(O20:O22)</f>
        <v>936</v>
      </c>
      <c r="P13" s="1227">
        <f>SUM(P20:P22)</f>
        <v>2559</v>
      </c>
      <c r="R13" s="333">
        <f t="shared" si="2"/>
        <v>100</v>
      </c>
    </row>
    <row r="14" spans="1:58" ht="24.9" customHeight="1" x14ac:dyDescent="0.2">
      <c r="A14" s="1957"/>
      <c r="B14" s="452" t="s">
        <v>347</v>
      </c>
      <c r="C14" s="397">
        <f>SUM(C23:C25)</f>
        <v>104880</v>
      </c>
      <c r="D14" s="397">
        <f>SUM(D23:D25)</f>
        <v>123758.2</v>
      </c>
      <c r="E14" s="397">
        <f>SUM(E23:E25)</f>
        <v>123758</v>
      </c>
      <c r="F14" s="397">
        <f>ROUND(E14/D14*100,0)</f>
        <v>100</v>
      </c>
      <c r="G14" s="422">
        <f t="shared" si="8"/>
        <v>75</v>
      </c>
      <c r="H14" s="397">
        <f t="shared" si="6"/>
        <v>9</v>
      </c>
      <c r="I14" s="397">
        <f t="shared" si="6"/>
        <v>2</v>
      </c>
      <c r="J14" s="397">
        <f t="shared" si="4"/>
        <v>11</v>
      </c>
      <c r="K14" s="397">
        <f t="shared" si="1"/>
        <v>10</v>
      </c>
      <c r="L14" s="397">
        <f t="shared" si="1"/>
        <v>3</v>
      </c>
      <c r="M14" s="422">
        <f t="shared" si="5"/>
        <v>13</v>
      </c>
      <c r="N14" s="457">
        <f t="shared" si="7"/>
        <v>0</v>
      </c>
      <c r="O14" s="458">
        <f>SUM(O23:O25)</f>
        <v>0</v>
      </c>
      <c r="P14" s="459">
        <f>SUM(P23:P25)</f>
        <v>0</v>
      </c>
      <c r="R14" s="333">
        <f t="shared" si="2"/>
        <v>99</v>
      </c>
    </row>
    <row r="15" spans="1:58" ht="24.9" customHeight="1" x14ac:dyDescent="0.2">
      <c r="A15" s="1957"/>
      <c r="B15" s="452" t="s">
        <v>348</v>
      </c>
      <c r="C15" s="397">
        <f>SUM(C26)</f>
        <v>49110</v>
      </c>
      <c r="D15" s="397">
        <f>SUM(D26)</f>
        <v>58932</v>
      </c>
      <c r="E15" s="397">
        <f>SUM(E26)</f>
        <v>58932</v>
      </c>
      <c r="F15" s="397">
        <f>ROUND(E15/D15*100,0)</f>
        <v>100</v>
      </c>
      <c r="G15" s="422">
        <f t="shared" si="8"/>
        <v>70</v>
      </c>
      <c r="H15" s="397">
        <f t="shared" si="6"/>
        <v>7</v>
      </c>
      <c r="I15" s="397">
        <f t="shared" si="6"/>
        <v>3</v>
      </c>
      <c r="J15" s="397">
        <f t="shared" si="4"/>
        <v>10</v>
      </c>
      <c r="K15" s="397">
        <f t="shared" si="1"/>
        <v>10</v>
      </c>
      <c r="L15" s="397">
        <f t="shared" si="1"/>
        <v>10</v>
      </c>
      <c r="M15" s="422">
        <f t="shared" si="5"/>
        <v>20</v>
      </c>
      <c r="N15" s="457">
        <f t="shared" si="7"/>
        <v>0</v>
      </c>
      <c r="O15" s="458">
        <f>SUM(O26)</f>
        <v>0</v>
      </c>
      <c r="P15" s="459">
        <f>SUM(P26)</f>
        <v>0</v>
      </c>
      <c r="R15" s="333">
        <f t="shared" si="2"/>
        <v>100</v>
      </c>
    </row>
    <row r="16" spans="1:58" ht="24.9" customHeight="1" x14ac:dyDescent="0.2">
      <c r="A16" s="1957"/>
      <c r="B16" s="452" t="s">
        <v>345</v>
      </c>
      <c r="C16" s="397">
        <f>SUM(C27:C29)</f>
        <v>123849</v>
      </c>
      <c r="D16" s="397">
        <f>SUM(D27:D29)</f>
        <v>157288.03</v>
      </c>
      <c r="E16" s="397">
        <f>SUM(E27:E29)</f>
        <v>156011.03</v>
      </c>
      <c r="F16" s="397">
        <f t="shared" si="3"/>
        <v>99</v>
      </c>
      <c r="G16" s="422">
        <f t="shared" si="8"/>
        <v>83</v>
      </c>
      <c r="H16" s="397">
        <f t="shared" si="6"/>
        <v>6</v>
      </c>
      <c r="I16" s="397">
        <f t="shared" si="6"/>
        <v>3</v>
      </c>
      <c r="J16" s="397">
        <f t="shared" si="4"/>
        <v>9</v>
      </c>
      <c r="K16" s="397">
        <f t="shared" si="1"/>
        <v>5</v>
      </c>
      <c r="L16" s="397">
        <f t="shared" si="1"/>
        <v>3</v>
      </c>
      <c r="M16" s="422">
        <f t="shared" si="5"/>
        <v>8</v>
      </c>
      <c r="N16" s="457">
        <f t="shared" si="7"/>
        <v>0</v>
      </c>
      <c r="O16" s="458">
        <f>SUM(O27:O29)</f>
        <v>1272</v>
      </c>
      <c r="P16" s="459">
        <f>SUM(P27:P29)</f>
        <v>5</v>
      </c>
      <c r="R16" s="333">
        <f t="shared" si="2"/>
        <v>100</v>
      </c>
    </row>
    <row r="17" spans="1:31" ht="24.9" customHeight="1" x14ac:dyDescent="0.2">
      <c r="A17" s="1957"/>
      <c r="B17" s="452" t="s">
        <v>99</v>
      </c>
      <c r="C17" s="397">
        <f>SUM(C30)</f>
        <v>10180</v>
      </c>
      <c r="D17" s="397">
        <f>SUM(D30)</f>
        <v>12318</v>
      </c>
      <c r="E17" s="397">
        <f>SUM(E30)</f>
        <v>12318</v>
      </c>
      <c r="F17" s="397">
        <f t="shared" si="3"/>
        <v>100</v>
      </c>
      <c r="G17" s="422">
        <f t="shared" si="8"/>
        <v>95</v>
      </c>
      <c r="H17" s="397">
        <f t="shared" si="6"/>
        <v>2</v>
      </c>
      <c r="I17" s="397">
        <f t="shared" si="6"/>
        <v>1</v>
      </c>
      <c r="J17" s="397">
        <f t="shared" si="4"/>
        <v>3</v>
      </c>
      <c r="K17" s="397">
        <f t="shared" si="1"/>
        <v>1</v>
      </c>
      <c r="L17" s="397">
        <f t="shared" si="1"/>
        <v>1</v>
      </c>
      <c r="M17" s="422">
        <f t="shared" si="5"/>
        <v>2</v>
      </c>
      <c r="N17" s="457">
        <f t="shared" si="7"/>
        <v>0</v>
      </c>
      <c r="O17" s="458">
        <f>SUM(O30)</f>
        <v>0</v>
      </c>
      <c r="P17" s="459">
        <f>SUM(P30)</f>
        <v>0</v>
      </c>
      <c r="R17" s="333">
        <f t="shared" si="2"/>
        <v>100</v>
      </c>
    </row>
    <row r="18" spans="1:31" ht="24.9" customHeight="1" x14ac:dyDescent="0.2">
      <c r="A18" s="1957"/>
      <c r="B18" s="452" t="s">
        <v>349</v>
      </c>
      <c r="C18" s="397">
        <f>SUM(C31:C32)</f>
        <v>16243</v>
      </c>
      <c r="D18" s="397">
        <f>SUM(D31:D32)</f>
        <v>22754.989999999998</v>
      </c>
      <c r="E18" s="397">
        <f>SUM(E31:E32)</f>
        <v>22754.989999999998</v>
      </c>
      <c r="F18" s="397">
        <f t="shared" si="3"/>
        <v>100</v>
      </c>
      <c r="G18" s="422">
        <f t="shared" si="8"/>
        <v>72</v>
      </c>
      <c r="H18" s="397">
        <f t="shared" si="6"/>
        <v>9</v>
      </c>
      <c r="I18" s="397">
        <f t="shared" si="6"/>
        <v>5</v>
      </c>
      <c r="J18" s="397">
        <f t="shared" si="4"/>
        <v>14</v>
      </c>
      <c r="K18" s="397">
        <f>ROUND(K63/$E63*100,0)</f>
        <v>9</v>
      </c>
      <c r="L18" s="397">
        <f t="shared" si="1"/>
        <v>5</v>
      </c>
      <c r="M18" s="422">
        <f t="shared" si="5"/>
        <v>14</v>
      </c>
      <c r="N18" s="457">
        <f t="shared" si="7"/>
        <v>0</v>
      </c>
      <c r="O18" s="458">
        <f>SUM(O31,O32)</f>
        <v>1</v>
      </c>
      <c r="P18" s="459">
        <f>SUM(P31:P32)</f>
        <v>0</v>
      </c>
      <c r="R18" s="333">
        <f t="shared" si="2"/>
        <v>100</v>
      </c>
    </row>
    <row r="19" spans="1:31" ht="24.9" customHeight="1" thickBot="1" x14ac:dyDescent="0.25">
      <c r="A19" s="1958"/>
      <c r="B19" s="497" t="s">
        <v>103</v>
      </c>
      <c r="C19" s="493">
        <f>SUM(C33)</f>
        <v>19600</v>
      </c>
      <c r="D19" s="493">
        <f>SUM(D33)</f>
        <v>28224</v>
      </c>
      <c r="E19" s="493">
        <f>SUM(E33)</f>
        <v>28224</v>
      </c>
      <c r="F19" s="493">
        <f t="shared" si="3"/>
        <v>100</v>
      </c>
      <c r="G19" s="494">
        <f t="shared" si="8"/>
        <v>80</v>
      </c>
      <c r="H19" s="493">
        <f t="shared" si="6"/>
        <v>10</v>
      </c>
      <c r="I19" s="493">
        <f t="shared" si="6"/>
        <v>0</v>
      </c>
      <c r="J19" s="493">
        <f t="shared" si="4"/>
        <v>10</v>
      </c>
      <c r="K19" s="493">
        <f>ROUND(K64/$E64*100,0)</f>
        <v>5</v>
      </c>
      <c r="L19" s="493">
        <f t="shared" si="1"/>
        <v>5</v>
      </c>
      <c r="M19" s="494">
        <f>SUM(K19:L19)</f>
        <v>10</v>
      </c>
      <c r="N19" s="495">
        <f t="shared" si="7"/>
        <v>0</v>
      </c>
      <c r="O19" s="794">
        <f>SUM(O33)</f>
        <v>0</v>
      </c>
      <c r="P19" s="795">
        <f>SUM(P33)</f>
        <v>0</v>
      </c>
      <c r="R19" s="333">
        <f t="shared" si="2"/>
        <v>100</v>
      </c>
    </row>
    <row r="20" spans="1:31" ht="24.9" customHeight="1" x14ac:dyDescent="0.2">
      <c r="A20" s="1948" t="s">
        <v>355</v>
      </c>
      <c r="B20" s="498" t="s">
        <v>368</v>
      </c>
      <c r="C20" s="1611">
        <v>10196</v>
      </c>
      <c r="D20" s="266">
        <v>12949</v>
      </c>
      <c r="E20" s="266">
        <v>10553</v>
      </c>
      <c r="F20" s="266">
        <v>81</v>
      </c>
      <c r="G20" s="266">
        <v>80</v>
      </c>
      <c r="H20" s="266">
        <v>8</v>
      </c>
      <c r="I20" s="266">
        <v>5</v>
      </c>
      <c r="J20" s="266">
        <v>13</v>
      </c>
      <c r="K20" s="266">
        <v>4</v>
      </c>
      <c r="L20" s="266">
        <v>3</v>
      </c>
      <c r="M20" s="266">
        <v>7</v>
      </c>
      <c r="N20" s="266">
        <v>0.1</v>
      </c>
      <c r="O20" s="716"/>
      <c r="P20" s="1612">
        <v>2396</v>
      </c>
      <c r="R20" s="333">
        <f>SUM(N20,M20,J20,G20)</f>
        <v>100.1</v>
      </c>
    </row>
    <row r="21" spans="1:31" ht="24.9" customHeight="1" x14ac:dyDescent="0.2">
      <c r="A21" s="1949"/>
      <c r="B21" s="393" t="s">
        <v>369</v>
      </c>
      <c r="C21" s="499">
        <v>8570</v>
      </c>
      <c r="D21" s="500">
        <v>10883.9</v>
      </c>
      <c r="E21" s="500">
        <v>10013</v>
      </c>
      <c r="F21" s="500">
        <v>92</v>
      </c>
      <c r="G21" s="500">
        <v>44.1</v>
      </c>
      <c r="H21" s="500">
        <v>11</v>
      </c>
      <c r="I21" s="500">
        <v>39.1</v>
      </c>
      <c r="J21" s="500">
        <v>50.1</v>
      </c>
      <c r="K21" s="500">
        <v>2.2000000000000002</v>
      </c>
      <c r="L21" s="500">
        <v>3.6</v>
      </c>
      <c r="M21" s="500">
        <v>5.8</v>
      </c>
      <c r="N21" s="500">
        <v>0</v>
      </c>
      <c r="O21" s="796">
        <v>871</v>
      </c>
      <c r="P21" s="1613">
        <v>0</v>
      </c>
      <c r="R21" s="333">
        <f t="shared" ref="R21:R32" si="9">SUM(N21,M21,J21,G21)</f>
        <v>100</v>
      </c>
      <c r="W21" s="1670"/>
      <c r="X21" s="1670"/>
      <c r="Y21" s="1670"/>
      <c r="Z21" s="1670"/>
      <c r="AA21" s="1670"/>
      <c r="AB21" s="1670"/>
      <c r="AC21" s="1670"/>
      <c r="AD21" s="1670"/>
      <c r="AE21" s="1670"/>
    </row>
    <row r="22" spans="1:31" ht="24.9" customHeight="1" x14ac:dyDescent="0.2">
      <c r="A22" s="1949"/>
      <c r="B22" s="797" t="s">
        <v>370</v>
      </c>
      <c r="C22" s="798">
        <v>21410</v>
      </c>
      <c r="D22" s="799">
        <v>27190</v>
      </c>
      <c r="E22" s="799">
        <v>26962</v>
      </c>
      <c r="F22" s="799">
        <v>100</v>
      </c>
      <c r="G22" s="799">
        <v>55</v>
      </c>
      <c r="H22" s="799">
        <v>5</v>
      </c>
      <c r="I22" s="799">
        <v>20</v>
      </c>
      <c r="J22" s="799">
        <v>25</v>
      </c>
      <c r="K22" s="799">
        <v>15</v>
      </c>
      <c r="L22" s="799">
        <v>5</v>
      </c>
      <c r="M22" s="799">
        <v>20</v>
      </c>
      <c r="N22" s="800">
        <v>0</v>
      </c>
      <c r="O22" s="801">
        <v>65</v>
      </c>
      <c r="P22" s="802">
        <v>163</v>
      </c>
      <c r="R22" s="333">
        <f>SUM(N22,M22,J22,G22)</f>
        <v>100</v>
      </c>
    </row>
    <row r="23" spans="1:31" ht="24.9" customHeight="1" x14ac:dyDescent="0.2">
      <c r="A23" s="1949"/>
      <c r="B23" s="393" t="s">
        <v>365</v>
      </c>
      <c r="C23" s="397">
        <v>45100</v>
      </c>
      <c r="D23" s="397">
        <v>53218</v>
      </c>
      <c r="E23" s="397">
        <v>53218</v>
      </c>
      <c r="F23" s="397">
        <v>100</v>
      </c>
      <c r="G23" s="422">
        <v>87</v>
      </c>
      <c r="H23" s="397">
        <v>5</v>
      </c>
      <c r="I23" s="397">
        <v>1</v>
      </c>
      <c r="J23" s="397">
        <v>6</v>
      </c>
      <c r="K23" s="397">
        <v>4</v>
      </c>
      <c r="L23" s="397">
        <v>3</v>
      </c>
      <c r="M23" s="422">
        <v>7</v>
      </c>
      <c r="N23" s="457">
        <v>0</v>
      </c>
      <c r="O23" s="458">
        <v>0</v>
      </c>
      <c r="P23" s="437">
        <v>0</v>
      </c>
      <c r="R23" s="333">
        <f>SUM(N23,M23,J23,G23)</f>
        <v>100</v>
      </c>
    </row>
    <row r="24" spans="1:31" ht="24.9" customHeight="1" x14ac:dyDescent="0.2">
      <c r="A24" s="1949"/>
      <c r="B24" s="393" t="s">
        <v>371</v>
      </c>
      <c r="C24" s="421">
        <v>11490</v>
      </c>
      <c r="D24" s="328">
        <v>13558</v>
      </c>
      <c r="E24" s="328">
        <v>13558</v>
      </c>
      <c r="F24" s="328">
        <v>100</v>
      </c>
      <c r="G24" s="312">
        <v>52</v>
      </c>
      <c r="H24" s="312">
        <v>28</v>
      </c>
      <c r="I24" s="312">
        <v>2</v>
      </c>
      <c r="J24" s="312">
        <v>30</v>
      </c>
      <c r="K24" s="312">
        <v>12</v>
      </c>
      <c r="L24" s="312">
        <v>6</v>
      </c>
      <c r="M24" s="312">
        <v>18</v>
      </c>
      <c r="N24" s="312">
        <v>0</v>
      </c>
      <c r="O24" s="803">
        <v>0</v>
      </c>
      <c r="P24" s="502">
        <v>0</v>
      </c>
      <c r="R24" s="333">
        <f>SUM(N24,M24,J24,G24)</f>
        <v>100</v>
      </c>
    </row>
    <row r="25" spans="1:31" ht="24.9" customHeight="1" x14ac:dyDescent="0.2">
      <c r="A25" s="1949"/>
      <c r="B25" s="393" t="s">
        <v>159</v>
      </c>
      <c r="C25" s="1291">
        <v>48290</v>
      </c>
      <c r="D25" s="1221">
        <v>56982.2</v>
      </c>
      <c r="E25" s="1221">
        <v>56982</v>
      </c>
      <c r="F25" s="1221">
        <v>100</v>
      </c>
      <c r="G25" s="1221">
        <v>69</v>
      </c>
      <c r="H25" s="1221">
        <v>9</v>
      </c>
      <c r="I25" s="1221">
        <v>3</v>
      </c>
      <c r="J25" s="1221">
        <v>12</v>
      </c>
      <c r="K25" s="1221">
        <v>16</v>
      </c>
      <c r="L25" s="1221">
        <v>3</v>
      </c>
      <c r="M25" s="1221">
        <v>19</v>
      </c>
      <c r="N25" s="1222">
        <v>0</v>
      </c>
      <c r="O25" s="1287">
        <v>0</v>
      </c>
      <c r="P25" s="1292">
        <v>0</v>
      </c>
      <c r="R25" s="333">
        <f>SUM(N25,M25,J25,G25)</f>
        <v>100</v>
      </c>
    </row>
    <row r="26" spans="1:31" ht="24.9" customHeight="1" x14ac:dyDescent="0.2">
      <c r="A26" s="1949"/>
      <c r="B26" s="393" t="s">
        <v>366</v>
      </c>
      <c r="C26" s="503">
        <v>49110</v>
      </c>
      <c r="D26" s="328">
        <f>C26*1.2</f>
        <v>58932</v>
      </c>
      <c r="E26" s="328">
        <v>58932</v>
      </c>
      <c r="F26" s="804">
        <v>100</v>
      </c>
      <c r="G26" s="328">
        <v>70</v>
      </c>
      <c r="H26" s="328">
        <v>7</v>
      </c>
      <c r="I26" s="328">
        <v>3</v>
      </c>
      <c r="J26" s="328">
        <v>10</v>
      </c>
      <c r="K26" s="328">
        <v>10</v>
      </c>
      <c r="L26" s="328">
        <v>10</v>
      </c>
      <c r="M26" s="328">
        <v>20</v>
      </c>
      <c r="N26" s="328">
        <v>0</v>
      </c>
      <c r="O26" s="332">
        <v>0</v>
      </c>
      <c r="P26" s="502">
        <v>0</v>
      </c>
      <c r="R26" s="333">
        <f>SUM(N26,M26,J26,G26)</f>
        <v>100</v>
      </c>
    </row>
    <row r="27" spans="1:31" ht="24.9" customHeight="1" x14ac:dyDescent="0.2">
      <c r="A27" s="1949"/>
      <c r="B27" s="393" t="s">
        <v>363</v>
      </c>
      <c r="C27" s="805">
        <v>44060</v>
      </c>
      <c r="D27" s="806">
        <v>55956</v>
      </c>
      <c r="E27" s="806">
        <v>54836</v>
      </c>
      <c r="F27" s="806">
        <f>+E27/D27*100</f>
        <v>97.998427335763822</v>
      </c>
      <c r="G27" s="806">
        <v>81</v>
      </c>
      <c r="H27" s="806">
        <v>10</v>
      </c>
      <c r="I27" s="806">
        <v>5</v>
      </c>
      <c r="J27" s="806">
        <f>+I27+H27</f>
        <v>15</v>
      </c>
      <c r="K27" s="806">
        <v>3</v>
      </c>
      <c r="L27" s="806">
        <v>1</v>
      </c>
      <c r="M27" s="806">
        <f>+K27+L27</f>
        <v>4</v>
      </c>
      <c r="N27" s="806"/>
      <c r="O27" s="735">
        <v>1120</v>
      </c>
      <c r="P27" s="807"/>
      <c r="R27" s="333">
        <f t="shared" si="9"/>
        <v>100</v>
      </c>
    </row>
    <row r="28" spans="1:31" ht="24.9" customHeight="1" x14ac:dyDescent="0.2">
      <c r="A28" s="1949"/>
      <c r="B28" s="808" t="s">
        <v>160</v>
      </c>
      <c r="C28" s="809">
        <v>37400</v>
      </c>
      <c r="D28" s="810">
        <v>47498</v>
      </c>
      <c r="E28" s="810">
        <v>47347</v>
      </c>
      <c r="F28" s="810">
        <v>100</v>
      </c>
      <c r="G28" s="810">
        <v>83</v>
      </c>
      <c r="H28" s="810">
        <v>2</v>
      </c>
      <c r="I28" s="810">
        <v>2</v>
      </c>
      <c r="J28" s="810">
        <v>4</v>
      </c>
      <c r="K28" s="810">
        <v>6</v>
      </c>
      <c r="L28" s="810">
        <v>7</v>
      </c>
      <c r="M28" s="810">
        <v>13</v>
      </c>
      <c r="N28" s="810">
        <v>0</v>
      </c>
      <c r="O28" s="811">
        <v>151</v>
      </c>
      <c r="P28" s="812"/>
      <c r="R28" s="333">
        <f t="shared" si="9"/>
        <v>100</v>
      </c>
    </row>
    <row r="29" spans="1:31" ht="24.9" customHeight="1" x14ac:dyDescent="0.2">
      <c r="A29" s="1949"/>
      <c r="B29" s="1538" t="s">
        <v>161</v>
      </c>
      <c r="C29" s="813">
        <v>42389</v>
      </c>
      <c r="D29" s="814">
        <f>C29*1.27</f>
        <v>53834.03</v>
      </c>
      <c r="E29" s="814">
        <f>D29-P29-O29</f>
        <v>53828.03</v>
      </c>
      <c r="F29" s="814">
        <f>E29/D29*100</f>
        <v>99.988854633398233</v>
      </c>
      <c r="G29" s="815">
        <v>86</v>
      </c>
      <c r="H29" s="814">
        <v>5</v>
      </c>
      <c r="I29" s="814">
        <v>1</v>
      </c>
      <c r="J29" s="814">
        <v>6</v>
      </c>
      <c r="K29" s="814">
        <v>7</v>
      </c>
      <c r="L29" s="814">
        <v>1</v>
      </c>
      <c r="M29" s="815">
        <v>8</v>
      </c>
      <c r="N29" s="816">
        <v>0</v>
      </c>
      <c r="O29" s="817">
        <v>1</v>
      </c>
      <c r="P29" s="1539">
        <v>5</v>
      </c>
      <c r="Q29" s="222"/>
      <c r="R29" s="333">
        <f t="shared" si="9"/>
        <v>100</v>
      </c>
      <c r="S29" s="222"/>
      <c r="U29" s="222"/>
    </row>
    <row r="30" spans="1:31" ht="24.9" customHeight="1" x14ac:dyDescent="0.2">
      <c r="A30" s="1949"/>
      <c r="B30" s="1522" t="s">
        <v>99</v>
      </c>
      <c r="C30" s="397">
        <v>10180</v>
      </c>
      <c r="D30" s="397">
        <v>12318</v>
      </c>
      <c r="E30" s="397">
        <v>12318</v>
      </c>
      <c r="F30" s="397">
        <v>100</v>
      </c>
      <c r="G30" s="422">
        <v>95</v>
      </c>
      <c r="H30" s="397">
        <v>2</v>
      </c>
      <c r="I30" s="397">
        <v>1</v>
      </c>
      <c r="J30" s="397">
        <v>3</v>
      </c>
      <c r="K30" s="397">
        <v>1</v>
      </c>
      <c r="L30" s="397">
        <v>1</v>
      </c>
      <c r="M30" s="422">
        <v>2</v>
      </c>
      <c r="N30" s="457">
        <v>0</v>
      </c>
      <c r="O30" s="458">
        <v>0</v>
      </c>
      <c r="P30" s="459">
        <v>0</v>
      </c>
      <c r="Q30" s="222"/>
      <c r="R30" s="333">
        <f t="shared" si="9"/>
        <v>100</v>
      </c>
      <c r="S30" s="222"/>
      <c r="U30" s="222"/>
    </row>
    <row r="31" spans="1:31" ht="24.9" customHeight="1" x14ac:dyDescent="0.2">
      <c r="A31" s="1949"/>
      <c r="B31" s="393" t="s">
        <v>367</v>
      </c>
      <c r="C31" s="504">
        <v>14804</v>
      </c>
      <c r="D31" s="505">
        <v>20726</v>
      </c>
      <c r="E31" s="505">
        <v>20726</v>
      </c>
      <c r="F31" s="505">
        <v>100</v>
      </c>
      <c r="G31" s="505">
        <v>70</v>
      </c>
      <c r="H31" s="505">
        <v>10</v>
      </c>
      <c r="I31" s="505">
        <v>5</v>
      </c>
      <c r="J31" s="505">
        <v>15</v>
      </c>
      <c r="K31" s="505">
        <v>10</v>
      </c>
      <c r="L31" s="505">
        <v>5</v>
      </c>
      <c r="M31" s="505">
        <v>15</v>
      </c>
      <c r="N31" s="505">
        <v>0</v>
      </c>
      <c r="O31" s="1669">
        <v>1</v>
      </c>
      <c r="P31" s="818">
        <v>0</v>
      </c>
      <c r="Q31" s="222"/>
      <c r="R31" s="333">
        <f>SUM(N31,M31,J31,G31)</f>
        <v>100</v>
      </c>
      <c r="S31" s="222"/>
      <c r="U31" s="222"/>
    </row>
    <row r="32" spans="1:31" ht="24.9" customHeight="1" x14ac:dyDescent="0.2">
      <c r="A32" s="1949"/>
      <c r="B32" s="309" t="s">
        <v>372</v>
      </c>
      <c r="C32" s="310">
        <v>1439</v>
      </c>
      <c r="D32" s="312">
        <f>C32*1.41</f>
        <v>2028.9899999999998</v>
      </c>
      <c r="E32" s="312">
        <f>D32</f>
        <v>2028.9899999999998</v>
      </c>
      <c r="F32" s="312">
        <v>100</v>
      </c>
      <c r="G32" s="312">
        <v>91</v>
      </c>
      <c r="H32" s="312">
        <v>1</v>
      </c>
      <c r="I32" s="312">
        <v>5</v>
      </c>
      <c r="J32" s="312">
        <v>6</v>
      </c>
      <c r="K32" s="312">
        <v>1.5</v>
      </c>
      <c r="L32" s="312">
        <v>1.5</v>
      </c>
      <c r="M32" s="312">
        <v>3</v>
      </c>
      <c r="N32" s="312"/>
      <c r="O32" s="332"/>
      <c r="P32" s="313"/>
      <c r="Q32" s="222"/>
      <c r="R32" s="333">
        <f t="shared" si="9"/>
        <v>100</v>
      </c>
      <c r="S32" s="222"/>
      <c r="U32" s="222"/>
    </row>
    <row r="33" spans="1:21" ht="24.9" customHeight="1" thickBot="1" x14ac:dyDescent="0.25">
      <c r="A33" s="1950"/>
      <c r="B33" s="506" t="s">
        <v>678</v>
      </c>
      <c r="C33" s="507">
        <v>19600</v>
      </c>
      <c r="D33" s="296">
        <v>28224</v>
      </c>
      <c r="E33" s="296">
        <v>28224</v>
      </c>
      <c r="F33" s="296">
        <v>100</v>
      </c>
      <c r="G33" s="296">
        <v>80</v>
      </c>
      <c r="H33" s="296">
        <v>10</v>
      </c>
      <c r="I33" s="296">
        <v>0</v>
      </c>
      <c r="J33" s="296">
        <v>10</v>
      </c>
      <c r="K33" s="296">
        <v>5</v>
      </c>
      <c r="L33" s="296">
        <v>5</v>
      </c>
      <c r="M33" s="296">
        <v>10</v>
      </c>
      <c r="N33" s="296">
        <v>0</v>
      </c>
      <c r="O33" s="302">
        <v>0</v>
      </c>
      <c r="P33" s="508">
        <v>0</v>
      </c>
      <c r="Q33" s="222"/>
      <c r="R33" s="333">
        <f>SUM(N33,M33,J33,G33)</f>
        <v>100</v>
      </c>
      <c r="S33" s="222"/>
      <c r="U33" s="222"/>
    </row>
    <row r="34" spans="1:21" x14ac:dyDescent="0.2">
      <c r="A34" s="1402" t="s">
        <v>784</v>
      </c>
      <c r="C34" s="222"/>
      <c r="D34" s="222"/>
      <c r="E34" s="222"/>
      <c r="F34" s="222"/>
    </row>
    <row r="36" spans="1:21" x14ac:dyDescent="0.2">
      <c r="C36" s="222"/>
      <c r="D36" s="222"/>
      <c r="E36" s="222"/>
      <c r="F36" s="222"/>
      <c r="G36" s="222"/>
      <c r="H36" s="222"/>
      <c r="I36" s="222"/>
      <c r="J36" s="222"/>
      <c r="K36" s="222"/>
      <c r="L36" s="222"/>
      <c r="M36" s="222"/>
    </row>
    <row r="37" spans="1:21" x14ac:dyDescent="0.2">
      <c r="C37" s="222"/>
      <c r="D37" s="222" t="s">
        <v>74</v>
      </c>
      <c r="F37" s="222"/>
      <c r="G37" s="222"/>
      <c r="H37" s="222"/>
      <c r="I37" s="222"/>
      <c r="J37" s="222"/>
      <c r="K37" s="222"/>
      <c r="L37" s="222"/>
      <c r="M37" s="222"/>
      <c r="N37" s="222"/>
      <c r="O37" s="222"/>
      <c r="P37" s="222"/>
      <c r="Q37" s="222"/>
      <c r="R37" s="509"/>
      <c r="S37" s="222"/>
      <c r="T37" s="222"/>
      <c r="U37" s="222"/>
    </row>
    <row r="38" spans="1:21" x14ac:dyDescent="0.2">
      <c r="B38" s="222"/>
      <c r="C38" s="222"/>
      <c r="D38" s="222" t="s">
        <v>75</v>
      </c>
      <c r="F38" s="222"/>
      <c r="G38" s="222"/>
      <c r="H38" s="222"/>
      <c r="I38" s="222"/>
      <c r="J38" s="222"/>
      <c r="K38" s="222"/>
      <c r="L38" s="222"/>
      <c r="M38" s="222"/>
      <c r="N38" s="222"/>
      <c r="O38" s="222"/>
      <c r="P38" s="222"/>
      <c r="Q38" s="222"/>
      <c r="R38" s="509"/>
      <c r="S38" s="222"/>
      <c r="T38" s="222"/>
      <c r="U38" s="222"/>
    </row>
    <row r="39" spans="1:21" x14ac:dyDescent="0.2">
      <c r="D39" s="510" t="s">
        <v>76</v>
      </c>
      <c r="E39" s="510" t="s">
        <v>78</v>
      </c>
      <c r="F39" s="511" t="s">
        <v>79</v>
      </c>
      <c r="G39" s="511" t="s">
        <v>80</v>
      </c>
      <c r="H39" s="511" t="s">
        <v>81</v>
      </c>
      <c r="I39" s="510" t="s">
        <v>82</v>
      </c>
      <c r="J39" s="510" t="s">
        <v>83</v>
      </c>
      <c r="K39" s="510" t="s">
        <v>213</v>
      </c>
      <c r="L39" s="222"/>
    </row>
    <row r="40" spans="1:21" x14ac:dyDescent="0.2">
      <c r="D40" s="510" t="s">
        <v>77</v>
      </c>
      <c r="E40" s="510">
        <v>1.27</v>
      </c>
      <c r="F40" s="511">
        <v>1.18</v>
      </c>
      <c r="G40" s="511">
        <v>1.2</v>
      </c>
      <c r="H40" s="511">
        <v>1.27</v>
      </c>
      <c r="I40" s="510">
        <v>1.21</v>
      </c>
      <c r="J40" s="510">
        <v>1.41</v>
      </c>
      <c r="K40" s="510">
        <v>1.44</v>
      </c>
      <c r="L40" s="222"/>
    </row>
    <row r="41" spans="1:21" x14ac:dyDescent="0.2">
      <c r="D41" s="510" t="s">
        <v>214</v>
      </c>
      <c r="E41" s="1940">
        <v>0.26</v>
      </c>
      <c r="F41" s="1941"/>
      <c r="G41" s="1941"/>
      <c r="H41" s="1941"/>
      <c r="I41" s="1941"/>
      <c r="J41" s="1941"/>
      <c r="K41" s="1942"/>
      <c r="L41" s="222"/>
    </row>
    <row r="42" spans="1:21" x14ac:dyDescent="0.2">
      <c r="F42" s="514"/>
      <c r="G42" s="514"/>
      <c r="H42" s="514"/>
    </row>
    <row r="43" spans="1:21" x14ac:dyDescent="0.2">
      <c r="D43" s="514" t="s">
        <v>65</v>
      </c>
      <c r="F43" s="514"/>
      <c r="G43" s="514"/>
      <c r="H43" s="514"/>
    </row>
    <row r="44" spans="1:21" x14ac:dyDescent="0.2">
      <c r="D44" s="514" t="s">
        <v>52</v>
      </c>
      <c r="F44" s="222"/>
      <c r="G44" s="222"/>
      <c r="H44" s="222"/>
    </row>
    <row r="45" spans="1:21" x14ac:dyDescent="0.2">
      <c r="C45" s="222"/>
      <c r="D45" s="514" t="s">
        <v>53</v>
      </c>
      <c r="E45" s="222"/>
      <c r="F45" s="222"/>
      <c r="G45" s="222"/>
      <c r="H45" s="222"/>
      <c r="I45" s="222"/>
      <c r="J45" s="222"/>
      <c r="K45" s="222"/>
      <c r="L45" s="222"/>
      <c r="M45" s="222"/>
      <c r="N45" s="222"/>
      <c r="O45" s="222"/>
      <c r="P45" s="222"/>
    </row>
    <row r="46" spans="1:21" x14ac:dyDescent="0.2">
      <c r="D46" s="514" t="s">
        <v>63</v>
      </c>
    </row>
    <row r="48" spans="1:21" ht="16.8" thickBot="1" x14ac:dyDescent="0.25">
      <c r="B48" s="221" t="s">
        <v>203</v>
      </c>
    </row>
    <row r="49" spans="1:16" ht="18" customHeight="1" x14ac:dyDescent="0.2">
      <c r="A49" s="1951" t="s">
        <v>85</v>
      </c>
      <c r="B49" s="1952"/>
      <c r="C49" s="819"/>
      <c r="D49" s="819"/>
      <c r="E49" s="820" t="s">
        <v>210</v>
      </c>
      <c r="F49" s="517"/>
      <c r="G49" s="517"/>
      <c r="H49" s="517" t="s">
        <v>61</v>
      </c>
      <c r="I49" s="517"/>
      <c r="J49" s="517"/>
      <c r="K49" s="517"/>
      <c r="L49" s="517"/>
      <c r="M49" s="517"/>
      <c r="N49" s="517"/>
      <c r="O49" s="517"/>
      <c r="P49" s="821"/>
    </row>
    <row r="50" spans="1:16" ht="18" customHeight="1" x14ac:dyDescent="0.2">
      <c r="A50" s="1953"/>
      <c r="B50" s="1926"/>
      <c r="C50" s="768" t="s">
        <v>64</v>
      </c>
      <c r="D50" s="768" t="s">
        <v>62</v>
      </c>
      <c r="E50" s="769" t="s">
        <v>47</v>
      </c>
      <c r="F50" s="770"/>
      <c r="G50" s="822"/>
      <c r="H50" s="522"/>
      <c r="I50" s="522" t="s">
        <v>204</v>
      </c>
      <c r="J50" s="823"/>
      <c r="K50" s="823"/>
      <c r="L50" s="823"/>
      <c r="M50" s="823"/>
      <c r="N50" s="824"/>
      <c r="O50" s="825"/>
      <c r="P50" s="826" t="s">
        <v>42</v>
      </c>
    </row>
    <row r="51" spans="1:16" ht="18" customHeight="1" x14ac:dyDescent="0.2">
      <c r="A51" s="1953"/>
      <c r="B51" s="1926"/>
      <c r="C51" s="768" t="s">
        <v>55</v>
      </c>
      <c r="D51" s="768" t="s">
        <v>51</v>
      </c>
      <c r="E51" s="773" t="s">
        <v>38</v>
      </c>
      <c r="F51" s="773" t="s">
        <v>69</v>
      </c>
      <c r="G51" s="775" t="s">
        <v>211</v>
      </c>
      <c r="H51" s="827"/>
      <c r="I51" s="522" t="s">
        <v>67</v>
      </c>
      <c r="J51" s="828"/>
      <c r="K51" s="827"/>
      <c r="L51" s="522" t="s">
        <v>68</v>
      </c>
      <c r="M51" s="828"/>
      <c r="N51" s="769" t="s">
        <v>41</v>
      </c>
      <c r="O51" s="829"/>
      <c r="P51" s="826" t="s">
        <v>60</v>
      </c>
    </row>
    <row r="52" spans="1:16" ht="18" customHeight="1" x14ac:dyDescent="0.2">
      <c r="A52" s="1953"/>
      <c r="B52" s="1926"/>
      <c r="C52" s="768"/>
      <c r="D52" s="777"/>
      <c r="E52" s="778"/>
      <c r="F52" s="773" t="s">
        <v>38</v>
      </c>
      <c r="G52" s="773" t="s">
        <v>153</v>
      </c>
      <c r="H52" s="773" t="s">
        <v>43</v>
      </c>
      <c r="I52" s="773" t="s">
        <v>44</v>
      </c>
      <c r="J52" s="775" t="s">
        <v>54</v>
      </c>
      <c r="K52" s="775" t="s">
        <v>45</v>
      </c>
      <c r="L52" s="775" t="s">
        <v>46</v>
      </c>
      <c r="M52" s="775" t="s">
        <v>54</v>
      </c>
      <c r="N52" s="779"/>
      <c r="O52" s="779"/>
      <c r="P52" s="830"/>
    </row>
    <row r="53" spans="1:16" ht="18" customHeight="1" thickBot="1" x14ac:dyDescent="0.25">
      <c r="A53" s="1954"/>
      <c r="B53" s="1928"/>
      <c r="C53" s="773" t="s">
        <v>209</v>
      </c>
      <c r="D53" s="773" t="s">
        <v>209</v>
      </c>
      <c r="E53" s="773" t="s">
        <v>209</v>
      </c>
      <c r="F53" s="773" t="s">
        <v>212</v>
      </c>
      <c r="G53" s="773"/>
      <c r="H53" s="773"/>
      <c r="I53" s="773"/>
      <c r="J53" s="773"/>
      <c r="K53" s="773"/>
      <c r="L53" s="773"/>
      <c r="M53" s="773"/>
      <c r="N53" s="829"/>
      <c r="O53" s="829"/>
      <c r="P53" s="826" t="s">
        <v>209</v>
      </c>
    </row>
    <row r="54" spans="1:16" ht="18" customHeight="1" thickBot="1" x14ac:dyDescent="0.25">
      <c r="A54" s="1955" t="s">
        <v>92</v>
      </c>
      <c r="B54" s="1795"/>
      <c r="C54" s="488">
        <f>SUM(C55:C57)</f>
        <v>364038</v>
      </c>
      <c r="D54" s="488">
        <f>SUM(D55:D57)</f>
        <v>454298.12</v>
      </c>
      <c r="E54" s="488">
        <f>SUM(E55:E57)</f>
        <v>449526.02</v>
      </c>
      <c r="F54" s="488">
        <f>ROUND(E54/D54*100,0)</f>
        <v>99</v>
      </c>
      <c r="G54" s="489">
        <f t="shared" ref="G54:P54" si="10">SUM(G55:G57)</f>
        <v>342250.18969999999</v>
      </c>
      <c r="H54" s="488">
        <f t="shared" si="10"/>
        <v>33288.121400000004</v>
      </c>
      <c r="I54" s="488">
        <f t="shared" si="10"/>
        <v>19603.842799999999</v>
      </c>
      <c r="J54" s="488">
        <f t="shared" si="10"/>
        <v>52891.964200000002</v>
      </c>
      <c r="K54" s="488">
        <f t="shared" si="10"/>
        <v>35343.982949999998</v>
      </c>
      <c r="L54" s="488">
        <f t="shared" si="10"/>
        <v>19039.883150000001</v>
      </c>
      <c r="M54" s="489">
        <f t="shared" si="10"/>
        <v>54383.866099999999</v>
      </c>
      <c r="N54" s="490">
        <f t="shared" si="10"/>
        <v>10.552999999999999</v>
      </c>
      <c r="O54" s="490"/>
      <c r="P54" s="491">
        <f t="shared" si="10"/>
        <v>0</v>
      </c>
    </row>
    <row r="55" spans="1:16" ht="18" customHeight="1" x14ac:dyDescent="0.2">
      <c r="A55" s="1804" t="s">
        <v>91</v>
      </c>
      <c r="B55" s="1805"/>
      <c r="C55" s="395">
        <f>SUM(C58:C60)</f>
        <v>194166</v>
      </c>
      <c r="D55" s="395">
        <f>SUM(D58:D60)</f>
        <v>233713.1</v>
      </c>
      <c r="E55" s="395">
        <f>SUM(E58:E60)</f>
        <v>230218</v>
      </c>
      <c r="F55" s="395">
        <f t="shared" ref="F55:F64" si="11">ROUND(E55/D55*100,0)</f>
        <v>99</v>
      </c>
      <c r="G55" s="396">
        <f t="shared" ref="G55:P55" si="12">SUM(G58:G60)</f>
        <v>161607.033</v>
      </c>
      <c r="H55" s="395">
        <f t="shared" si="12"/>
        <v>19004.53</v>
      </c>
      <c r="I55" s="395">
        <f t="shared" si="12"/>
        <v>14115.893</v>
      </c>
      <c r="J55" s="395">
        <f t="shared" si="12"/>
        <v>33120.422999999995</v>
      </c>
      <c r="K55" s="395">
        <f t="shared" si="12"/>
        <v>23452.706000000002</v>
      </c>
      <c r="L55" s="395">
        <f t="shared" si="12"/>
        <v>12037.838</v>
      </c>
      <c r="M55" s="396">
        <f t="shared" si="12"/>
        <v>35490.544000000002</v>
      </c>
      <c r="N55" s="398">
        <f t="shared" si="12"/>
        <v>10.552999999999999</v>
      </c>
      <c r="O55" s="398"/>
      <c r="P55" s="423">
        <f t="shared" si="12"/>
        <v>0</v>
      </c>
    </row>
    <row r="56" spans="1:16" ht="18" customHeight="1" x14ac:dyDescent="0.2">
      <c r="A56" s="1806" t="s">
        <v>93</v>
      </c>
      <c r="B56" s="1807"/>
      <c r="C56" s="397">
        <f>SUM(C61:C62)</f>
        <v>134029</v>
      </c>
      <c r="D56" s="397">
        <f>SUM(D61:D62)</f>
        <v>169606.03</v>
      </c>
      <c r="E56" s="397">
        <f>SUM(E61:E62)</f>
        <v>168329.03</v>
      </c>
      <c r="F56" s="397">
        <f t="shared" si="11"/>
        <v>99</v>
      </c>
      <c r="G56" s="422">
        <f t="shared" ref="G56:P56" si="13">SUM(G61:G62)</f>
        <v>141709.37580000001</v>
      </c>
      <c r="H56" s="397">
        <f t="shared" si="13"/>
        <v>9368.3015000000014</v>
      </c>
      <c r="I56" s="397">
        <f t="shared" si="13"/>
        <v>4350.2003000000004</v>
      </c>
      <c r="J56" s="397">
        <f t="shared" si="13"/>
        <v>13718.501800000004</v>
      </c>
      <c r="K56" s="397">
        <f t="shared" si="13"/>
        <v>8377.0420999999988</v>
      </c>
      <c r="L56" s="397">
        <f t="shared" si="13"/>
        <v>4524.1103000000003</v>
      </c>
      <c r="M56" s="422">
        <f t="shared" si="13"/>
        <v>12901.152400000003</v>
      </c>
      <c r="N56" s="457">
        <f t="shared" si="13"/>
        <v>0</v>
      </c>
      <c r="O56" s="457"/>
      <c r="P56" s="492">
        <f t="shared" si="13"/>
        <v>0</v>
      </c>
    </row>
    <row r="57" spans="1:16" ht="18" customHeight="1" thickBot="1" x14ac:dyDescent="0.25">
      <c r="A57" s="1815" t="s">
        <v>94</v>
      </c>
      <c r="B57" s="1816"/>
      <c r="C57" s="493">
        <f>SUM(C63:C64)</f>
        <v>35843</v>
      </c>
      <c r="D57" s="493">
        <f>SUM(D63:D64)</f>
        <v>50978.99</v>
      </c>
      <c r="E57" s="493">
        <f>SUM(E63:E64)</f>
        <v>50978.99</v>
      </c>
      <c r="F57" s="493">
        <f t="shared" si="11"/>
        <v>100</v>
      </c>
      <c r="G57" s="494">
        <f t="shared" ref="G57:P57" si="14">SUM(G63:G64)</f>
        <v>38933.780899999998</v>
      </c>
      <c r="H57" s="493">
        <f t="shared" si="14"/>
        <v>4915.2898999999998</v>
      </c>
      <c r="I57" s="493">
        <f t="shared" si="14"/>
        <v>1137.7494999999999</v>
      </c>
      <c r="J57" s="493">
        <f t="shared" si="14"/>
        <v>6053.0393999999997</v>
      </c>
      <c r="K57" s="493">
        <f t="shared" si="14"/>
        <v>3514.2348499999998</v>
      </c>
      <c r="L57" s="493">
        <f t="shared" si="14"/>
        <v>2477.9348500000001</v>
      </c>
      <c r="M57" s="494">
        <f t="shared" si="14"/>
        <v>5992.1697000000004</v>
      </c>
      <c r="N57" s="495">
        <f t="shared" si="14"/>
        <v>0</v>
      </c>
      <c r="O57" s="495"/>
      <c r="P57" s="496">
        <f t="shared" si="14"/>
        <v>0</v>
      </c>
    </row>
    <row r="58" spans="1:16" ht="18" customHeight="1" x14ac:dyDescent="0.2">
      <c r="A58" s="1956" t="s">
        <v>122</v>
      </c>
      <c r="B58" s="394" t="s">
        <v>95</v>
      </c>
      <c r="C58" s="395">
        <f>SUM(C65:C67)</f>
        <v>40176</v>
      </c>
      <c r="D58" s="395">
        <f>SUM(D65:D67)</f>
        <v>51022.9</v>
      </c>
      <c r="E58" s="395">
        <f>SUM(E65:E67)</f>
        <v>47528</v>
      </c>
      <c r="F58" s="395">
        <f t="shared" si="11"/>
        <v>93</v>
      </c>
      <c r="G58" s="396">
        <f t="shared" ref="G58:P58" si="15">SUM(G65:G67)</f>
        <v>27687.233</v>
      </c>
      <c r="H58" s="395">
        <f t="shared" si="15"/>
        <v>3293.77</v>
      </c>
      <c r="I58" s="395">
        <f t="shared" si="15"/>
        <v>9835.1329999999998</v>
      </c>
      <c r="J58" s="395">
        <f t="shared" si="15"/>
        <v>13128.903</v>
      </c>
      <c r="K58" s="395">
        <f t="shared" si="15"/>
        <v>4686.7060000000001</v>
      </c>
      <c r="L58" s="395">
        <f t="shared" si="15"/>
        <v>2025.1579999999999</v>
      </c>
      <c r="M58" s="396">
        <f t="shared" si="15"/>
        <v>6711.8639999999996</v>
      </c>
      <c r="N58" s="398">
        <f t="shared" si="15"/>
        <v>10.552999999999999</v>
      </c>
      <c r="O58" s="398"/>
      <c r="P58" s="423">
        <f t="shared" si="15"/>
        <v>0</v>
      </c>
    </row>
    <row r="59" spans="1:16" ht="18" customHeight="1" x14ac:dyDescent="0.2">
      <c r="A59" s="1957"/>
      <c r="B59" s="452" t="s">
        <v>96</v>
      </c>
      <c r="C59" s="397">
        <f>SUM(C68:C70)</f>
        <v>104880</v>
      </c>
      <c r="D59" s="397">
        <f>SUM(D68:D70)</f>
        <v>123758.2</v>
      </c>
      <c r="E59" s="397">
        <f>SUM(E68:E70)</f>
        <v>123758</v>
      </c>
      <c r="F59" s="397">
        <f t="shared" si="11"/>
        <v>100</v>
      </c>
      <c r="G59" s="422">
        <f t="shared" ref="G59:P59" si="16">SUM(G68:G70)</f>
        <v>92667.400000000009</v>
      </c>
      <c r="H59" s="397">
        <f t="shared" si="16"/>
        <v>11585.52</v>
      </c>
      <c r="I59" s="397">
        <f t="shared" si="16"/>
        <v>2512.8000000000002</v>
      </c>
      <c r="J59" s="397">
        <f t="shared" si="16"/>
        <v>14098.32</v>
      </c>
      <c r="K59" s="397">
        <f t="shared" si="16"/>
        <v>12872.800000000001</v>
      </c>
      <c r="L59" s="397">
        <f t="shared" si="16"/>
        <v>4119.4799999999996</v>
      </c>
      <c r="M59" s="422">
        <f t="shared" si="16"/>
        <v>16992.280000000002</v>
      </c>
      <c r="N59" s="457">
        <f t="shared" si="16"/>
        <v>0</v>
      </c>
      <c r="O59" s="457"/>
      <c r="P59" s="492">
        <f t="shared" si="16"/>
        <v>0</v>
      </c>
    </row>
    <row r="60" spans="1:16" ht="18" customHeight="1" x14ac:dyDescent="0.2">
      <c r="A60" s="1957"/>
      <c r="B60" s="452" t="s">
        <v>97</v>
      </c>
      <c r="C60" s="397">
        <f>SUM(C71)</f>
        <v>49110</v>
      </c>
      <c r="D60" s="397">
        <f>SUM(D71)</f>
        <v>58932</v>
      </c>
      <c r="E60" s="397">
        <f>SUM(E71)</f>
        <v>58932</v>
      </c>
      <c r="F60" s="397">
        <f t="shared" si="11"/>
        <v>100</v>
      </c>
      <c r="G60" s="422">
        <f t="shared" ref="G60:P60" si="17">SUM(G71)</f>
        <v>41252.400000000001</v>
      </c>
      <c r="H60" s="397">
        <f t="shared" si="17"/>
        <v>4125.24</v>
      </c>
      <c r="I60" s="397">
        <f t="shared" si="17"/>
        <v>1767.96</v>
      </c>
      <c r="J60" s="397">
        <f t="shared" si="17"/>
        <v>5893.2</v>
      </c>
      <c r="K60" s="397">
        <f t="shared" si="17"/>
        <v>5893.2</v>
      </c>
      <c r="L60" s="397">
        <f t="shared" si="17"/>
        <v>5893.2</v>
      </c>
      <c r="M60" s="422">
        <f t="shared" si="17"/>
        <v>11786.4</v>
      </c>
      <c r="N60" s="457">
        <f t="shared" si="17"/>
        <v>0</v>
      </c>
      <c r="O60" s="457"/>
      <c r="P60" s="492">
        <f t="shared" si="17"/>
        <v>0</v>
      </c>
    </row>
    <row r="61" spans="1:16" ht="18" customHeight="1" x14ac:dyDescent="0.2">
      <c r="A61" s="1957"/>
      <c r="B61" s="452" t="s">
        <v>98</v>
      </c>
      <c r="C61" s="397">
        <f>SUM(C72:C74)</f>
        <v>123849</v>
      </c>
      <c r="D61" s="397">
        <f>SUM(D72:D74)</f>
        <v>157288.03</v>
      </c>
      <c r="E61" s="397">
        <f>SUM(E72:E74)</f>
        <v>156011.03</v>
      </c>
      <c r="F61" s="397">
        <f t="shared" si="11"/>
        <v>99</v>
      </c>
      <c r="G61" s="422">
        <f t="shared" ref="G61:P61" si="18">SUM(G72:G74)</f>
        <v>130007.2758</v>
      </c>
      <c r="H61" s="397">
        <f t="shared" si="18"/>
        <v>9121.9415000000008</v>
      </c>
      <c r="I61" s="397">
        <f t="shared" si="18"/>
        <v>4227.0203000000001</v>
      </c>
      <c r="J61" s="397">
        <f t="shared" si="18"/>
        <v>13348.961800000003</v>
      </c>
      <c r="K61" s="397">
        <f t="shared" si="18"/>
        <v>8253.8620999999985</v>
      </c>
      <c r="L61" s="397">
        <f t="shared" si="18"/>
        <v>4400.9303</v>
      </c>
      <c r="M61" s="422">
        <f t="shared" si="18"/>
        <v>12654.792400000002</v>
      </c>
      <c r="N61" s="457">
        <f t="shared" si="18"/>
        <v>0</v>
      </c>
      <c r="O61" s="457"/>
      <c r="P61" s="492">
        <f t="shared" si="18"/>
        <v>0</v>
      </c>
    </row>
    <row r="62" spans="1:16" ht="18" customHeight="1" x14ac:dyDescent="0.2">
      <c r="A62" s="1957"/>
      <c r="B62" s="452" t="s">
        <v>99</v>
      </c>
      <c r="C62" s="397">
        <f>SUM(C75)</f>
        <v>10180</v>
      </c>
      <c r="D62" s="397">
        <f>SUM(D75)</f>
        <v>12318</v>
      </c>
      <c r="E62" s="397">
        <f>SUM(E75)</f>
        <v>12318</v>
      </c>
      <c r="F62" s="397">
        <f t="shared" si="11"/>
        <v>100</v>
      </c>
      <c r="G62" s="422">
        <f t="shared" ref="G62:P62" si="19">SUM(G75)</f>
        <v>11702.1</v>
      </c>
      <c r="H62" s="397">
        <f t="shared" si="19"/>
        <v>246.36</v>
      </c>
      <c r="I62" s="397">
        <f t="shared" si="19"/>
        <v>123.18</v>
      </c>
      <c r="J62" s="397">
        <f t="shared" si="19"/>
        <v>369.54</v>
      </c>
      <c r="K62" s="397">
        <f t="shared" si="19"/>
        <v>123.18</v>
      </c>
      <c r="L62" s="397">
        <f t="shared" si="19"/>
        <v>123.18</v>
      </c>
      <c r="M62" s="422">
        <f t="shared" si="19"/>
        <v>246.36</v>
      </c>
      <c r="N62" s="457">
        <f t="shared" si="19"/>
        <v>0</v>
      </c>
      <c r="O62" s="457"/>
      <c r="P62" s="492">
        <f t="shared" si="19"/>
        <v>0</v>
      </c>
    </row>
    <row r="63" spans="1:16" ht="18" customHeight="1" x14ac:dyDescent="0.2">
      <c r="A63" s="1957"/>
      <c r="B63" s="452" t="s">
        <v>100</v>
      </c>
      <c r="C63" s="397">
        <f>SUM(C76:C77)</f>
        <v>16243</v>
      </c>
      <c r="D63" s="397">
        <f>SUM(D76:D77)</f>
        <v>22754.989999999998</v>
      </c>
      <c r="E63" s="397">
        <f>SUM(E76:E77)</f>
        <v>22754.989999999998</v>
      </c>
      <c r="F63" s="397">
        <f t="shared" si="11"/>
        <v>100</v>
      </c>
      <c r="G63" s="422">
        <f t="shared" ref="G63:P63" si="20">SUM(G76:G77)</f>
        <v>16354.580900000001</v>
      </c>
      <c r="H63" s="397">
        <f t="shared" si="20"/>
        <v>2092.8899000000001</v>
      </c>
      <c r="I63" s="397">
        <f t="shared" si="20"/>
        <v>1137.7494999999999</v>
      </c>
      <c r="J63" s="397">
        <f t="shared" si="20"/>
        <v>3230.6393999999996</v>
      </c>
      <c r="K63" s="397">
        <f t="shared" si="20"/>
        <v>2103.03485</v>
      </c>
      <c r="L63" s="397">
        <f t="shared" si="20"/>
        <v>1066.7348500000001</v>
      </c>
      <c r="M63" s="422">
        <f t="shared" si="20"/>
        <v>3169.7696999999998</v>
      </c>
      <c r="N63" s="457">
        <f t="shared" si="20"/>
        <v>0</v>
      </c>
      <c r="O63" s="457"/>
      <c r="P63" s="492">
        <f t="shared" si="20"/>
        <v>0</v>
      </c>
    </row>
    <row r="64" spans="1:16" ht="18" customHeight="1" thickBot="1" x14ac:dyDescent="0.25">
      <c r="A64" s="1958"/>
      <c r="B64" s="497" t="s">
        <v>103</v>
      </c>
      <c r="C64" s="493">
        <f>SUM(C78)</f>
        <v>19600</v>
      </c>
      <c r="D64" s="493">
        <f>SUM(D78)</f>
        <v>28224</v>
      </c>
      <c r="E64" s="493">
        <f>SUM(E78)</f>
        <v>28224</v>
      </c>
      <c r="F64" s="493">
        <f t="shared" si="11"/>
        <v>100</v>
      </c>
      <c r="G64" s="494">
        <f t="shared" ref="G64:P64" si="21">SUM(G78)</f>
        <v>22579.200000000001</v>
      </c>
      <c r="H64" s="493">
        <f t="shared" si="21"/>
        <v>2822.4</v>
      </c>
      <c r="I64" s="493">
        <f t="shared" si="21"/>
        <v>0</v>
      </c>
      <c r="J64" s="493">
        <f t="shared" si="21"/>
        <v>2822.4</v>
      </c>
      <c r="K64" s="493">
        <f t="shared" si="21"/>
        <v>1411.2</v>
      </c>
      <c r="L64" s="493">
        <f t="shared" si="21"/>
        <v>1411.2</v>
      </c>
      <c r="M64" s="494">
        <f t="shared" si="21"/>
        <v>2822.4</v>
      </c>
      <c r="N64" s="495">
        <f t="shared" si="21"/>
        <v>0</v>
      </c>
      <c r="O64" s="495"/>
      <c r="P64" s="496">
        <f t="shared" si="21"/>
        <v>0</v>
      </c>
    </row>
    <row r="65" spans="1:19" ht="18" customHeight="1" x14ac:dyDescent="0.2">
      <c r="A65" s="1948" t="s">
        <v>109</v>
      </c>
      <c r="B65" s="529" t="s">
        <v>108</v>
      </c>
      <c r="C65" s="265">
        <f>C20</f>
        <v>10196</v>
      </c>
      <c r="D65" s="265">
        <f>D20</f>
        <v>12949</v>
      </c>
      <c r="E65" s="265">
        <f>E20</f>
        <v>10553</v>
      </c>
      <c r="F65" s="265">
        <f>F20</f>
        <v>81</v>
      </c>
      <c r="G65" s="266">
        <f>$E20*G20/100</f>
        <v>8442.4</v>
      </c>
      <c r="H65" s="266">
        <f>$E20*H20/100</f>
        <v>844.24</v>
      </c>
      <c r="I65" s="266">
        <f>$E20*I20/100</f>
        <v>527.65</v>
      </c>
      <c r="J65" s="266">
        <f>SUM(H65:I65)</f>
        <v>1371.8899999999999</v>
      </c>
      <c r="K65" s="266">
        <f>$E20*K20/100</f>
        <v>422.12</v>
      </c>
      <c r="L65" s="266">
        <f>$E20*L20/100</f>
        <v>316.58999999999997</v>
      </c>
      <c r="M65" s="266">
        <f>SUM(K65:L65)</f>
        <v>738.71</v>
      </c>
      <c r="N65" s="266">
        <f>$E20*N20/100</f>
        <v>10.552999999999999</v>
      </c>
      <c r="O65" s="716"/>
      <c r="P65" s="267"/>
      <c r="R65" s="333">
        <f>SUM(N65,M65,J65,G65)</f>
        <v>10563.553</v>
      </c>
      <c r="S65" s="831">
        <f t="shared" ref="S65:S78" si="22">SUM(N65:P65,M65,J65,G65)</f>
        <v>10563.553</v>
      </c>
    </row>
    <row r="66" spans="1:19" ht="18" customHeight="1" x14ac:dyDescent="0.2">
      <c r="A66" s="1949"/>
      <c r="B66" s="393" t="s">
        <v>113</v>
      </c>
      <c r="C66" s="421">
        <f t="shared" ref="C66:D77" si="23">C21</f>
        <v>8570</v>
      </c>
      <c r="D66" s="421">
        <f t="shared" si="23"/>
        <v>10883.9</v>
      </c>
      <c r="E66" s="421">
        <f t="shared" ref="E66:F77" si="24">E21</f>
        <v>10013</v>
      </c>
      <c r="F66" s="421">
        <f t="shared" si="24"/>
        <v>92</v>
      </c>
      <c r="G66" s="328">
        <f t="shared" ref="G66:H77" si="25">$E21*G21/100</f>
        <v>4415.7330000000002</v>
      </c>
      <c r="H66" s="328">
        <f t="shared" si="25"/>
        <v>1101.43</v>
      </c>
      <c r="I66" s="328">
        <f>$E21*I21/100</f>
        <v>3915.0830000000001</v>
      </c>
      <c r="J66" s="328">
        <f t="shared" ref="J66:J78" si="26">SUM(H66:I66)</f>
        <v>5016.5129999999999</v>
      </c>
      <c r="K66" s="328">
        <f>$E21*K21/100</f>
        <v>220.28600000000003</v>
      </c>
      <c r="L66" s="328">
        <f>$E21*L21/100</f>
        <v>360.46800000000002</v>
      </c>
      <c r="M66" s="328">
        <f t="shared" ref="M66:M78" si="27">SUM(K66:L66)</f>
        <v>580.75400000000002</v>
      </c>
      <c r="N66" s="328">
        <f>$E21*N21/100</f>
        <v>0</v>
      </c>
      <c r="O66" s="329"/>
      <c r="P66" s="531"/>
      <c r="R66" s="333">
        <f t="shared" ref="R66:R78" si="28">SUM(N66,M66,J66,G66)</f>
        <v>10013</v>
      </c>
      <c r="S66" s="831">
        <f t="shared" si="22"/>
        <v>10013</v>
      </c>
    </row>
    <row r="67" spans="1:19" ht="18" customHeight="1" x14ac:dyDescent="0.2">
      <c r="A67" s="1949"/>
      <c r="B67" s="393" t="s">
        <v>114</v>
      </c>
      <c r="C67" s="421">
        <f t="shared" si="23"/>
        <v>21410</v>
      </c>
      <c r="D67" s="421">
        <f t="shared" si="23"/>
        <v>27190</v>
      </c>
      <c r="E67" s="421">
        <f t="shared" si="24"/>
        <v>26962</v>
      </c>
      <c r="F67" s="421">
        <f t="shared" si="24"/>
        <v>100</v>
      </c>
      <c r="G67" s="328">
        <f t="shared" si="25"/>
        <v>14829.1</v>
      </c>
      <c r="H67" s="328">
        <f t="shared" si="25"/>
        <v>1348.1</v>
      </c>
      <c r="I67" s="328">
        <f t="shared" ref="I67:K68" si="29">$E22*I22/100</f>
        <v>5392.4</v>
      </c>
      <c r="J67" s="328">
        <f t="shared" si="26"/>
        <v>6740.5</v>
      </c>
      <c r="K67" s="328">
        <f t="shared" si="29"/>
        <v>4044.3</v>
      </c>
      <c r="L67" s="328">
        <f t="shared" ref="L67:N68" si="30">$E22*L22/100</f>
        <v>1348.1</v>
      </c>
      <c r="M67" s="328">
        <f t="shared" si="27"/>
        <v>5392.4</v>
      </c>
      <c r="N67" s="328">
        <f t="shared" si="30"/>
        <v>0</v>
      </c>
      <c r="O67" s="329"/>
      <c r="P67" s="531"/>
      <c r="R67" s="333">
        <f t="shared" si="28"/>
        <v>26962</v>
      </c>
      <c r="S67" s="831">
        <f t="shared" si="22"/>
        <v>26962</v>
      </c>
    </row>
    <row r="68" spans="1:19" ht="18" customHeight="1" x14ac:dyDescent="0.2">
      <c r="A68" s="1949"/>
      <c r="B68" s="393" t="s">
        <v>115</v>
      </c>
      <c r="C68" s="421">
        <f t="shared" si="23"/>
        <v>45100</v>
      </c>
      <c r="D68" s="421">
        <f t="shared" si="23"/>
        <v>53218</v>
      </c>
      <c r="E68" s="421">
        <f t="shared" si="24"/>
        <v>53218</v>
      </c>
      <c r="F68" s="421">
        <f t="shared" si="24"/>
        <v>100</v>
      </c>
      <c r="G68" s="328">
        <f t="shared" si="25"/>
        <v>46299.66</v>
      </c>
      <c r="H68" s="328">
        <f t="shared" si="25"/>
        <v>2660.9</v>
      </c>
      <c r="I68" s="328">
        <f t="shared" si="29"/>
        <v>532.17999999999995</v>
      </c>
      <c r="J68" s="328">
        <f>SUM(H68:I68)</f>
        <v>3193.08</v>
      </c>
      <c r="K68" s="328">
        <f t="shared" si="29"/>
        <v>2128.7199999999998</v>
      </c>
      <c r="L68" s="328">
        <f t="shared" si="30"/>
        <v>1596.54</v>
      </c>
      <c r="M68" s="328">
        <f>SUM(K68:L68)</f>
        <v>3725.2599999999998</v>
      </c>
      <c r="N68" s="328">
        <f t="shared" si="30"/>
        <v>0</v>
      </c>
      <c r="O68" s="329"/>
      <c r="P68" s="502"/>
      <c r="R68" s="333">
        <f t="shared" si="28"/>
        <v>53218</v>
      </c>
      <c r="S68" s="831">
        <f t="shared" si="22"/>
        <v>53218</v>
      </c>
    </row>
    <row r="69" spans="1:19" ht="18" customHeight="1" x14ac:dyDescent="0.2">
      <c r="A69" s="1949"/>
      <c r="B69" s="393" t="s">
        <v>116</v>
      </c>
      <c r="C69" s="421">
        <f t="shared" si="23"/>
        <v>11490</v>
      </c>
      <c r="D69" s="421">
        <f t="shared" si="23"/>
        <v>13558</v>
      </c>
      <c r="E69" s="421">
        <f t="shared" si="24"/>
        <v>13558</v>
      </c>
      <c r="F69" s="421">
        <f t="shared" si="24"/>
        <v>100</v>
      </c>
      <c r="G69" s="328">
        <f t="shared" si="25"/>
        <v>7050.16</v>
      </c>
      <c r="H69" s="328">
        <f t="shared" si="25"/>
        <v>3796.24</v>
      </c>
      <c r="I69" s="328">
        <f t="shared" ref="I69:I77" si="31">$E24*I24/100</f>
        <v>271.16000000000003</v>
      </c>
      <c r="J69" s="328">
        <f t="shared" si="26"/>
        <v>4067.3999999999996</v>
      </c>
      <c r="K69" s="328">
        <f>$E24*K24/100</f>
        <v>1626.96</v>
      </c>
      <c r="L69" s="328">
        <f t="shared" ref="K69:L77" si="32">$E24*L24/100</f>
        <v>813.48</v>
      </c>
      <c r="M69" s="328">
        <f t="shared" si="27"/>
        <v>2440.44</v>
      </c>
      <c r="N69" s="328">
        <f t="shared" ref="N69:N77" si="33">$E24*N24/100</f>
        <v>0</v>
      </c>
      <c r="O69" s="329"/>
      <c r="P69" s="502"/>
      <c r="R69" s="333">
        <f t="shared" si="28"/>
        <v>13558</v>
      </c>
      <c r="S69" s="831">
        <f t="shared" si="22"/>
        <v>13558</v>
      </c>
    </row>
    <row r="70" spans="1:19" ht="18" customHeight="1" x14ac:dyDescent="0.2">
      <c r="A70" s="1949"/>
      <c r="B70" s="393" t="s">
        <v>117</v>
      </c>
      <c r="C70" s="421">
        <f t="shared" si="23"/>
        <v>48290</v>
      </c>
      <c r="D70" s="421">
        <f t="shared" si="23"/>
        <v>56982.2</v>
      </c>
      <c r="E70" s="421">
        <f t="shared" si="24"/>
        <v>56982</v>
      </c>
      <c r="F70" s="421">
        <f t="shared" si="24"/>
        <v>100</v>
      </c>
      <c r="G70" s="328">
        <f t="shared" si="25"/>
        <v>39317.58</v>
      </c>
      <c r="H70" s="328">
        <f t="shared" si="25"/>
        <v>5128.38</v>
      </c>
      <c r="I70" s="328">
        <f t="shared" si="31"/>
        <v>1709.46</v>
      </c>
      <c r="J70" s="328">
        <f t="shared" si="26"/>
        <v>6837.84</v>
      </c>
      <c r="K70" s="328">
        <f t="shared" si="32"/>
        <v>9117.1200000000008</v>
      </c>
      <c r="L70" s="328">
        <f t="shared" si="32"/>
        <v>1709.46</v>
      </c>
      <c r="M70" s="328">
        <f t="shared" si="27"/>
        <v>10826.580000000002</v>
      </c>
      <c r="N70" s="328">
        <f t="shared" si="33"/>
        <v>0</v>
      </c>
      <c r="O70" s="329"/>
      <c r="P70" s="502"/>
      <c r="R70" s="333">
        <f t="shared" si="28"/>
        <v>56982</v>
      </c>
      <c r="S70" s="831">
        <f t="shared" si="22"/>
        <v>56982</v>
      </c>
    </row>
    <row r="71" spans="1:19" ht="18" customHeight="1" x14ac:dyDescent="0.2">
      <c r="A71" s="1949"/>
      <c r="B71" s="393" t="s">
        <v>118</v>
      </c>
      <c r="C71" s="503">
        <f t="shared" si="23"/>
        <v>49110</v>
      </c>
      <c r="D71" s="503">
        <f t="shared" si="23"/>
        <v>58932</v>
      </c>
      <c r="E71" s="503">
        <f t="shared" si="24"/>
        <v>58932</v>
      </c>
      <c r="F71" s="503">
        <f t="shared" si="24"/>
        <v>100</v>
      </c>
      <c r="G71" s="328">
        <f t="shared" si="25"/>
        <v>41252.400000000001</v>
      </c>
      <c r="H71" s="328">
        <f t="shared" si="25"/>
        <v>4125.24</v>
      </c>
      <c r="I71" s="328">
        <f t="shared" si="31"/>
        <v>1767.96</v>
      </c>
      <c r="J71" s="328">
        <f t="shared" si="26"/>
        <v>5893.2</v>
      </c>
      <c r="K71" s="328">
        <f t="shared" si="32"/>
        <v>5893.2</v>
      </c>
      <c r="L71" s="328">
        <f t="shared" si="32"/>
        <v>5893.2</v>
      </c>
      <c r="M71" s="328">
        <f t="shared" si="27"/>
        <v>11786.4</v>
      </c>
      <c r="N71" s="328">
        <f t="shared" si="33"/>
        <v>0</v>
      </c>
      <c r="O71" s="329"/>
      <c r="P71" s="502"/>
      <c r="R71" s="333">
        <f t="shared" si="28"/>
        <v>58932</v>
      </c>
      <c r="S71" s="831">
        <f t="shared" si="22"/>
        <v>58932</v>
      </c>
    </row>
    <row r="72" spans="1:19" ht="18" customHeight="1" x14ac:dyDescent="0.2">
      <c r="A72" s="1949"/>
      <c r="B72" s="393" t="s">
        <v>110</v>
      </c>
      <c r="C72" s="503">
        <f t="shared" si="23"/>
        <v>44060</v>
      </c>
      <c r="D72" s="503">
        <f t="shared" si="23"/>
        <v>55956</v>
      </c>
      <c r="E72" s="503">
        <f t="shared" si="24"/>
        <v>54836</v>
      </c>
      <c r="F72" s="503">
        <f t="shared" si="24"/>
        <v>97.998427335763822</v>
      </c>
      <c r="G72" s="328">
        <f t="shared" si="25"/>
        <v>44417.16</v>
      </c>
      <c r="H72" s="328">
        <f t="shared" si="25"/>
        <v>5483.6</v>
      </c>
      <c r="I72" s="328">
        <f t="shared" si="31"/>
        <v>2741.8</v>
      </c>
      <c r="J72" s="328">
        <f t="shared" si="26"/>
        <v>8225.4000000000015</v>
      </c>
      <c r="K72" s="328">
        <f t="shared" si="32"/>
        <v>1645.08</v>
      </c>
      <c r="L72" s="328">
        <f t="shared" si="32"/>
        <v>548.36</v>
      </c>
      <c r="M72" s="328">
        <f t="shared" si="27"/>
        <v>2193.44</v>
      </c>
      <c r="N72" s="328">
        <f t="shared" si="33"/>
        <v>0</v>
      </c>
      <c r="O72" s="329"/>
      <c r="P72" s="502"/>
      <c r="R72" s="333">
        <f t="shared" si="28"/>
        <v>54836.000000000007</v>
      </c>
      <c r="S72" s="831">
        <f t="shared" si="22"/>
        <v>54836.000000000007</v>
      </c>
    </row>
    <row r="73" spans="1:19" ht="18" customHeight="1" x14ac:dyDescent="0.2">
      <c r="A73" s="1949"/>
      <c r="B73" s="393" t="s">
        <v>119</v>
      </c>
      <c r="C73" s="503">
        <f t="shared" si="23"/>
        <v>37400</v>
      </c>
      <c r="D73" s="503">
        <f t="shared" si="23"/>
        <v>47498</v>
      </c>
      <c r="E73" s="503">
        <f t="shared" si="24"/>
        <v>47347</v>
      </c>
      <c r="F73" s="503">
        <f t="shared" si="24"/>
        <v>100</v>
      </c>
      <c r="G73" s="328">
        <f t="shared" si="25"/>
        <v>39298.01</v>
      </c>
      <c r="H73" s="328">
        <f t="shared" si="25"/>
        <v>946.94</v>
      </c>
      <c r="I73" s="328">
        <f t="shared" si="31"/>
        <v>946.94</v>
      </c>
      <c r="J73" s="328">
        <f t="shared" si="26"/>
        <v>1893.88</v>
      </c>
      <c r="K73" s="328">
        <f t="shared" si="32"/>
        <v>2840.82</v>
      </c>
      <c r="L73" s="328">
        <f t="shared" si="32"/>
        <v>3314.29</v>
      </c>
      <c r="M73" s="328">
        <f t="shared" si="27"/>
        <v>6155.1100000000006</v>
      </c>
      <c r="N73" s="328">
        <f t="shared" si="33"/>
        <v>0</v>
      </c>
      <c r="O73" s="329"/>
      <c r="P73" s="502"/>
      <c r="R73" s="333">
        <f t="shared" si="28"/>
        <v>47347</v>
      </c>
      <c r="S73" s="831">
        <f t="shared" si="22"/>
        <v>47347</v>
      </c>
    </row>
    <row r="74" spans="1:19" ht="18" customHeight="1" x14ac:dyDescent="0.2">
      <c r="A74" s="1949"/>
      <c r="B74" s="393" t="s">
        <v>111</v>
      </c>
      <c r="C74" s="503">
        <f t="shared" si="23"/>
        <v>42389</v>
      </c>
      <c r="D74" s="503">
        <f t="shared" si="23"/>
        <v>53834.03</v>
      </c>
      <c r="E74" s="503">
        <f t="shared" si="24"/>
        <v>53828.03</v>
      </c>
      <c r="F74" s="503">
        <f t="shared" si="24"/>
        <v>99.988854633398233</v>
      </c>
      <c r="G74" s="328">
        <f t="shared" si="25"/>
        <v>46292.105799999998</v>
      </c>
      <c r="H74" s="328">
        <f t="shared" si="25"/>
        <v>2691.4015000000004</v>
      </c>
      <c r="I74" s="328">
        <f t="shared" si="31"/>
        <v>538.28030000000001</v>
      </c>
      <c r="J74" s="328">
        <f t="shared" si="26"/>
        <v>3229.6818000000003</v>
      </c>
      <c r="K74" s="328">
        <f t="shared" si="32"/>
        <v>3767.9620999999997</v>
      </c>
      <c r="L74" s="328">
        <f t="shared" si="32"/>
        <v>538.28030000000001</v>
      </c>
      <c r="M74" s="328">
        <f t="shared" si="27"/>
        <v>4306.2424000000001</v>
      </c>
      <c r="N74" s="328">
        <f t="shared" si="33"/>
        <v>0</v>
      </c>
      <c r="O74" s="329"/>
      <c r="P74" s="502"/>
      <c r="R74" s="333">
        <f t="shared" si="28"/>
        <v>53828.03</v>
      </c>
      <c r="S74" s="831">
        <f t="shared" si="22"/>
        <v>53828.03</v>
      </c>
    </row>
    <row r="75" spans="1:19" ht="18" customHeight="1" x14ac:dyDescent="0.2">
      <c r="A75" s="1949"/>
      <c r="B75" s="393" t="s">
        <v>99</v>
      </c>
      <c r="C75" s="503">
        <f t="shared" si="23"/>
        <v>10180</v>
      </c>
      <c r="D75" s="503">
        <f t="shared" si="23"/>
        <v>12318</v>
      </c>
      <c r="E75" s="503">
        <f t="shared" si="24"/>
        <v>12318</v>
      </c>
      <c r="F75" s="503">
        <f t="shared" si="24"/>
        <v>100</v>
      </c>
      <c r="G75" s="328">
        <f t="shared" si="25"/>
        <v>11702.1</v>
      </c>
      <c r="H75" s="328">
        <f t="shared" si="25"/>
        <v>246.36</v>
      </c>
      <c r="I75" s="328">
        <f t="shared" si="31"/>
        <v>123.18</v>
      </c>
      <c r="J75" s="328">
        <f t="shared" si="26"/>
        <v>369.54</v>
      </c>
      <c r="K75" s="328">
        <f t="shared" si="32"/>
        <v>123.18</v>
      </c>
      <c r="L75" s="328">
        <f t="shared" si="32"/>
        <v>123.18</v>
      </c>
      <c r="M75" s="328">
        <f t="shared" si="27"/>
        <v>246.36</v>
      </c>
      <c r="N75" s="328">
        <f t="shared" si="33"/>
        <v>0</v>
      </c>
      <c r="O75" s="329"/>
      <c r="P75" s="502"/>
      <c r="R75" s="333">
        <f t="shared" si="28"/>
        <v>12318</v>
      </c>
      <c r="S75" s="831">
        <f t="shared" si="22"/>
        <v>12318</v>
      </c>
    </row>
    <row r="76" spans="1:19" ht="18" customHeight="1" x14ac:dyDescent="0.2">
      <c r="A76" s="1949"/>
      <c r="B76" s="393" t="s">
        <v>100</v>
      </c>
      <c r="C76" s="503">
        <f>C31</f>
        <v>14804</v>
      </c>
      <c r="D76" s="503">
        <f>D31</f>
        <v>20726</v>
      </c>
      <c r="E76" s="503">
        <f>E31</f>
        <v>20726</v>
      </c>
      <c r="F76" s="503">
        <f>F31</f>
        <v>100</v>
      </c>
      <c r="G76" s="328">
        <f>$E31*G31/100</f>
        <v>14508.2</v>
      </c>
      <c r="H76" s="328">
        <f>$E31*H31/100</f>
        <v>2072.6</v>
      </c>
      <c r="I76" s="328">
        <f>$E31*I31/100</f>
        <v>1036.3</v>
      </c>
      <c r="J76" s="328">
        <f t="shared" si="26"/>
        <v>3108.8999999999996</v>
      </c>
      <c r="K76" s="328">
        <f>$E31*K31/100</f>
        <v>2072.6</v>
      </c>
      <c r="L76" s="328">
        <f>$E31*L31/100</f>
        <v>1036.3</v>
      </c>
      <c r="M76" s="328">
        <f t="shared" si="27"/>
        <v>3108.8999999999996</v>
      </c>
      <c r="N76" s="328">
        <f>$E31*N31/100</f>
        <v>0</v>
      </c>
      <c r="O76" s="329"/>
      <c r="P76" s="502"/>
      <c r="R76" s="333">
        <f t="shared" si="28"/>
        <v>20726</v>
      </c>
      <c r="S76" s="831">
        <f t="shared" si="22"/>
        <v>20726</v>
      </c>
    </row>
    <row r="77" spans="1:19" ht="18" customHeight="1" x14ac:dyDescent="0.2">
      <c r="A77" s="1949"/>
      <c r="B77" s="309" t="s">
        <v>112</v>
      </c>
      <c r="C77" s="503">
        <f t="shared" si="23"/>
        <v>1439</v>
      </c>
      <c r="D77" s="503">
        <f t="shared" si="23"/>
        <v>2028.9899999999998</v>
      </c>
      <c r="E77" s="503">
        <f t="shared" si="24"/>
        <v>2028.9899999999998</v>
      </c>
      <c r="F77" s="503">
        <f t="shared" si="24"/>
        <v>100</v>
      </c>
      <c r="G77" s="328">
        <f t="shared" si="25"/>
        <v>1846.3808999999997</v>
      </c>
      <c r="H77" s="328">
        <f t="shared" si="25"/>
        <v>20.289899999999999</v>
      </c>
      <c r="I77" s="328">
        <f t="shared" si="31"/>
        <v>101.44949999999999</v>
      </c>
      <c r="J77" s="328">
        <f t="shared" si="26"/>
        <v>121.73939999999999</v>
      </c>
      <c r="K77" s="328">
        <f t="shared" si="32"/>
        <v>30.434849999999997</v>
      </c>
      <c r="L77" s="328">
        <f t="shared" si="32"/>
        <v>30.434849999999997</v>
      </c>
      <c r="M77" s="328">
        <f t="shared" si="27"/>
        <v>60.869699999999995</v>
      </c>
      <c r="N77" s="328">
        <f t="shared" si="33"/>
        <v>0</v>
      </c>
      <c r="O77" s="329"/>
      <c r="P77" s="502"/>
      <c r="R77" s="333">
        <f t="shared" si="28"/>
        <v>2028.9899999999996</v>
      </c>
      <c r="S77" s="831">
        <f t="shared" si="22"/>
        <v>2028.9899999999996</v>
      </c>
    </row>
    <row r="78" spans="1:19" ht="18" customHeight="1" thickBot="1" x14ac:dyDescent="0.25">
      <c r="A78" s="1950"/>
      <c r="B78" s="506" t="s">
        <v>103</v>
      </c>
      <c r="C78" s="507">
        <f>C33</f>
        <v>19600</v>
      </c>
      <c r="D78" s="507">
        <f>D33</f>
        <v>28224</v>
      </c>
      <c r="E78" s="507">
        <f>E33</f>
        <v>28224</v>
      </c>
      <c r="F78" s="507">
        <f>F33</f>
        <v>100</v>
      </c>
      <c r="G78" s="296">
        <f>$E33*G33/100</f>
        <v>22579.200000000001</v>
      </c>
      <c r="H78" s="296">
        <f>$E33*H33/100</f>
        <v>2822.4</v>
      </c>
      <c r="I78" s="296">
        <f>$E33*I33/100</f>
        <v>0</v>
      </c>
      <c r="J78" s="296">
        <f t="shared" si="26"/>
        <v>2822.4</v>
      </c>
      <c r="K78" s="296">
        <f>$E33*K33/100</f>
        <v>1411.2</v>
      </c>
      <c r="L78" s="296">
        <f>$E33*L33/100</f>
        <v>1411.2</v>
      </c>
      <c r="M78" s="296">
        <f t="shared" si="27"/>
        <v>2822.4</v>
      </c>
      <c r="N78" s="296">
        <f>$E33*N33/100</f>
        <v>0</v>
      </c>
      <c r="O78" s="302"/>
      <c r="P78" s="508"/>
      <c r="R78" s="333">
        <f t="shared" si="28"/>
        <v>28224</v>
      </c>
      <c r="S78" s="831">
        <f t="shared" si="22"/>
        <v>28224</v>
      </c>
    </row>
  </sheetData>
  <mergeCells count="22">
    <mergeCell ref="A1:P1"/>
    <mergeCell ref="B3:D3"/>
    <mergeCell ref="G2:H2"/>
    <mergeCell ref="A20:A33"/>
    <mergeCell ref="A13:A19"/>
    <mergeCell ref="E4:N4"/>
    <mergeCell ref="A65:A78"/>
    <mergeCell ref="A49:B53"/>
    <mergeCell ref="A54:B54"/>
    <mergeCell ref="A55:B55"/>
    <mergeCell ref="A56:B56"/>
    <mergeCell ref="A57:B57"/>
    <mergeCell ref="A58:A64"/>
    <mergeCell ref="E41:K41"/>
    <mergeCell ref="H6:J6"/>
    <mergeCell ref="K6:M6"/>
    <mergeCell ref="G5:N5"/>
    <mergeCell ref="A12:B12"/>
    <mergeCell ref="A4:B8"/>
    <mergeCell ref="A9:B9"/>
    <mergeCell ref="A10:B10"/>
    <mergeCell ref="A11:B11"/>
  </mergeCells>
  <phoneticPr fontId="4"/>
  <printOptions horizontalCentered="1"/>
  <pageMargins left="0.59055118110236227" right="0.59055118110236227" top="0.59055118110236227" bottom="0.39370078740157483" header="0.51181102362204722" footer="0.31496062992125984"/>
  <pageSetup paperSize="9" scale="74" pageOrder="overThenDown" orientation="portrait" r:id="rId1"/>
  <headerFooter scaleWithDoc="0" alignWithMargins="0">
    <oddFooter>&amp;C&amp;18-&amp;P -</oddFooter>
  </headerFooter>
  <rowBreaks count="1" manualBreakCount="1">
    <brk id="46" max="16383" man="1"/>
  </rowBreaks>
  <colBreaks count="2" manualBreakCount="2">
    <brk id="22" max="11" man="1"/>
    <brk id="40" max="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BF78"/>
  <sheetViews>
    <sheetView view="pageBreakPreview" zoomScale="85" zoomScaleNormal="75" zoomScaleSheetLayoutView="85" workbookViewId="0">
      <pane xSplit="2" ySplit="8" topLeftCell="C9" activePane="bottomRight" state="frozen"/>
      <selection activeCell="A91" sqref="A91:M92"/>
      <selection pane="topRight" activeCell="A91" sqref="A91:M92"/>
      <selection pane="bottomLeft" activeCell="A91" sqref="A91:M92"/>
      <selection pane="bottomRight" activeCell="A91" sqref="A91:M92"/>
    </sheetView>
  </sheetViews>
  <sheetFormatPr defaultColWidth="13.33203125" defaultRowHeight="16.2" x14ac:dyDescent="0.2"/>
  <cols>
    <col min="1" max="1" width="2.88671875" style="221" bestFit="1" customWidth="1"/>
    <col min="2" max="2" width="8.88671875" style="221" customWidth="1"/>
    <col min="3" max="5" width="9.33203125" style="221" customWidth="1"/>
    <col min="6" max="6" width="5" style="221" customWidth="1"/>
    <col min="7" max="8" width="8.44140625" style="221" customWidth="1"/>
    <col min="9" max="9" width="8.6640625" style="221" customWidth="1"/>
    <col min="10" max="10" width="8.88671875" style="221" customWidth="1"/>
    <col min="11" max="11" width="9.5546875" style="221" bestFit="1" customWidth="1"/>
    <col min="12" max="12" width="8.5546875" style="221" bestFit="1" customWidth="1"/>
    <col min="13" max="14" width="7.77734375" style="221" bestFit="1" customWidth="1"/>
    <col min="15" max="15" width="7.109375" style="221" customWidth="1"/>
    <col min="16" max="16" width="10.44140625" style="221" bestFit="1" customWidth="1"/>
    <col min="17" max="17" width="3.33203125" style="221" customWidth="1"/>
    <col min="18" max="18" width="8.21875" style="471" customWidth="1"/>
    <col min="19" max="19" width="8.33203125" style="221" customWidth="1"/>
    <col min="20" max="20" width="14.5546875" style="221" customWidth="1"/>
    <col min="21" max="21" width="11" style="221" bestFit="1" customWidth="1"/>
    <col min="22" max="22" width="8.44140625" style="221" customWidth="1"/>
    <col min="23" max="23" width="9.88671875" style="221" customWidth="1"/>
    <col min="24" max="24" width="8" style="221" customWidth="1"/>
    <col min="25" max="25" width="10.77734375" style="221" customWidth="1"/>
    <col min="26" max="26" width="11.77734375" style="221" customWidth="1"/>
    <col min="27" max="27" width="10.21875" style="221" customWidth="1"/>
    <col min="28" max="28" width="11.109375" style="221" customWidth="1"/>
    <col min="29" max="29" width="9.77734375" style="221" customWidth="1"/>
    <col min="30" max="30" width="7.6640625" style="221" customWidth="1"/>
    <col min="31" max="31" width="10.77734375" style="221" customWidth="1"/>
    <col min="32" max="32" width="7.6640625" style="221" customWidth="1"/>
    <col min="33" max="33" width="9.77734375" style="221" customWidth="1"/>
    <col min="34" max="34" width="7.6640625" style="221" customWidth="1"/>
    <col min="35" max="35" width="9.77734375" style="221" customWidth="1"/>
    <col min="36" max="36" width="7.6640625" style="221" customWidth="1"/>
    <col min="37" max="37" width="10" style="221" customWidth="1"/>
    <col min="38" max="38" width="7.6640625" style="221" customWidth="1"/>
    <col min="39" max="39" width="10.109375" style="221" customWidth="1"/>
    <col min="40" max="40" width="7.6640625" style="221" customWidth="1"/>
    <col min="41" max="41" width="12" style="221" customWidth="1"/>
    <col min="42" max="42" width="7.6640625" style="221" customWidth="1"/>
    <col min="43" max="43" width="12.109375" style="221" customWidth="1"/>
    <col min="44" max="44" width="11.44140625" style="221" customWidth="1"/>
    <col min="45" max="46" width="7.6640625" style="221" customWidth="1"/>
    <col min="47" max="47" width="11.6640625" style="221" customWidth="1"/>
    <col min="48" max="48" width="7.6640625" style="221" customWidth="1"/>
    <col min="49" max="49" width="10" style="221" customWidth="1"/>
    <col min="50" max="50" width="7.6640625" style="221" customWidth="1"/>
    <col min="51" max="51" width="7.77734375" style="221" customWidth="1"/>
    <col min="52" max="52" width="7" style="221" customWidth="1"/>
    <col min="53" max="53" width="9.88671875" style="221" customWidth="1"/>
    <col min="54" max="54" width="6.77734375" style="221" customWidth="1"/>
    <col min="55" max="55" width="11.21875" style="221" customWidth="1"/>
    <col min="56" max="56" width="7" style="221" customWidth="1"/>
    <col min="57" max="57" width="9.21875" style="221" customWidth="1"/>
    <col min="58" max="58" width="7.77734375" style="221" customWidth="1"/>
    <col min="59" max="59" width="3.44140625" style="221" customWidth="1"/>
    <col min="60" max="16384" width="13.33203125" style="221"/>
  </cols>
  <sheetData>
    <row r="1" spans="1:58" x14ac:dyDescent="0.2">
      <c r="A1" s="1959" t="s">
        <v>774</v>
      </c>
      <c r="B1" s="1959"/>
      <c r="C1" s="1959"/>
      <c r="D1" s="1959"/>
      <c r="E1" s="1959"/>
      <c r="F1" s="1959"/>
      <c r="G1" s="1959"/>
      <c r="H1" s="1959"/>
      <c r="I1" s="1959"/>
      <c r="J1" s="1959"/>
      <c r="K1" s="1959"/>
      <c r="L1" s="1959"/>
      <c r="M1" s="1959"/>
      <c r="N1" s="1959"/>
      <c r="O1" s="1959"/>
      <c r="P1" s="1959"/>
    </row>
    <row r="2" spans="1:58" x14ac:dyDescent="0.2">
      <c r="B2" s="763"/>
      <c r="C2" s="763"/>
      <c r="D2" s="763"/>
      <c r="E2" s="214"/>
      <c r="F2" s="214"/>
      <c r="G2" s="1961"/>
      <c r="H2" s="1961"/>
      <c r="I2" s="214"/>
      <c r="J2" s="214"/>
      <c r="K2" s="214"/>
      <c r="L2" s="214"/>
      <c r="M2" s="214"/>
      <c r="N2" s="214"/>
      <c r="O2" s="214"/>
      <c r="P2" s="214"/>
      <c r="Q2" s="514"/>
      <c r="R2" s="762"/>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222"/>
      <c r="BB2" s="222"/>
      <c r="BC2" s="222"/>
      <c r="BD2" s="222"/>
      <c r="BE2" s="222"/>
      <c r="BF2" s="222"/>
    </row>
    <row r="3" spans="1:58" ht="16.8" thickBot="1" x14ac:dyDescent="0.25">
      <c r="B3" s="1960" t="s">
        <v>557</v>
      </c>
      <c r="C3" s="1960"/>
      <c r="D3" s="1960"/>
      <c r="E3" s="1960"/>
      <c r="F3" s="214"/>
      <c r="G3" s="214"/>
      <c r="H3" s="214"/>
      <c r="I3" s="1964"/>
      <c r="J3" s="1964"/>
      <c r="K3" s="1964"/>
      <c r="L3" s="214"/>
      <c r="M3" s="214"/>
      <c r="N3" s="214"/>
      <c r="O3" s="214"/>
      <c r="P3" s="214"/>
      <c r="Q3" s="214"/>
      <c r="R3" s="565"/>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514"/>
      <c r="AZ3" s="514"/>
      <c r="BA3" s="222"/>
      <c r="BB3" s="222"/>
      <c r="BC3" s="222"/>
      <c r="BD3" s="222"/>
      <c r="BE3" s="222"/>
      <c r="BF3" s="222"/>
    </row>
    <row r="4" spans="1:58" ht="18" customHeight="1" x14ac:dyDescent="0.2">
      <c r="A4" s="1923" t="s">
        <v>154</v>
      </c>
      <c r="B4" s="1924"/>
      <c r="C4" s="832"/>
      <c r="D4" s="832"/>
      <c r="E4" s="1962" t="s">
        <v>424</v>
      </c>
      <c r="F4" s="1963"/>
      <c r="G4" s="1963"/>
      <c r="H4" s="1963"/>
      <c r="I4" s="1963"/>
      <c r="J4" s="1963"/>
      <c r="K4" s="1963"/>
      <c r="L4" s="1963"/>
      <c r="M4" s="1963"/>
      <c r="N4" s="1963"/>
      <c r="O4" s="766"/>
      <c r="P4" s="833"/>
    </row>
    <row r="5" spans="1:58" ht="18" customHeight="1" x14ac:dyDescent="0.2">
      <c r="A5" s="1925"/>
      <c r="B5" s="1926"/>
      <c r="C5" s="519" t="s">
        <v>123</v>
      </c>
      <c r="D5" s="519" t="s">
        <v>185</v>
      </c>
      <c r="E5" s="473" t="s">
        <v>124</v>
      </c>
      <c r="F5" s="474"/>
      <c r="G5" s="1943" t="s">
        <v>205</v>
      </c>
      <c r="H5" s="1944"/>
      <c r="I5" s="1944"/>
      <c r="J5" s="1944"/>
      <c r="K5" s="1944"/>
      <c r="L5" s="1944"/>
      <c r="M5" s="1944"/>
      <c r="N5" s="1944"/>
      <c r="O5" s="771" t="s">
        <v>437</v>
      </c>
      <c r="P5" s="834" t="s">
        <v>126</v>
      </c>
    </row>
    <row r="6" spans="1:58" ht="18" customHeight="1" x14ac:dyDescent="0.2">
      <c r="A6" s="1925"/>
      <c r="B6" s="1926"/>
      <c r="C6" s="519" t="s">
        <v>127</v>
      </c>
      <c r="D6" s="519" t="s">
        <v>128</v>
      </c>
      <c r="E6" s="476" t="s">
        <v>129</v>
      </c>
      <c r="F6" s="477" t="s">
        <v>130</v>
      </c>
      <c r="G6" s="1972" t="s">
        <v>133</v>
      </c>
      <c r="H6" s="1973"/>
      <c r="I6" s="1973"/>
      <c r="J6" s="1973"/>
      <c r="K6" s="1974"/>
      <c r="L6" s="478" t="s">
        <v>134</v>
      </c>
      <c r="M6" s="479" t="s">
        <v>135</v>
      </c>
      <c r="N6" s="480" t="s">
        <v>136</v>
      </c>
      <c r="O6" s="835"/>
      <c r="P6" s="836" t="s">
        <v>131</v>
      </c>
    </row>
    <row r="7" spans="1:58" ht="18" customHeight="1" x14ac:dyDescent="0.2">
      <c r="A7" s="1925"/>
      <c r="B7" s="1926"/>
      <c r="C7" s="519"/>
      <c r="D7" s="837"/>
      <c r="E7" s="482"/>
      <c r="F7" s="477" t="s">
        <v>129</v>
      </c>
      <c r="G7" s="478" t="s">
        <v>132</v>
      </c>
      <c r="H7" s="478" t="s">
        <v>165</v>
      </c>
      <c r="I7" s="479" t="s">
        <v>137</v>
      </c>
      <c r="J7" s="473" t="s">
        <v>138</v>
      </c>
      <c r="K7" s="478" t="s">
        <v>84</v>
      </c>
      <c r="L7" s="482"/>
      <c r="M7" s="482"/>
      <c r="N7" s="483"/>
      <c r="O7" s="838"/>
      <c r="P7" s="839"/>
    </row>
    <row r="8" spans="1:58" ht="18" customHeight="1" thickBot="1" x14ac:dyDescent="0.25">
      <c r="A8" s="1946"/>
      <c r="B8" s="1947"/>
      <c r="C8" s="840" t="s">
        <v>375</v>
      </c>
      <c r="D8" s="840" t="s">
        <v>375</v>
      </c>
      <c r="E8" s="840" t="s">
        <v>375</v>
      </c>
      <c r="F8" s="840" t="s">
        <v>376</v>
      </c>
      <c r="G8" s="840"/>
      <c r="H8" s="840" t="s">
        <v>164</v>
      </c>
      <c r="I8" s="840"/>
      <c r="J8" s="840" t="s">
        <v>162</v>
      </c>
      <c r="K8" s="840"/>
      <c r="L8" s="840"/>
      <c r="M8" s="840"/>
      <c r="N8" s="841"/>
      <c r="O8" s="842" t="s">
        <v>438</v>
      </c>
      <c r="P8" s="843" t="s">
        <v>167</v>
      </c>
    </row>
    <row r="9" spans="1:58" ht="24.9" customHeight="1" thickBot="1" x14ac:dyDescent="0.25">
      <c r="A9" s="1811" t="s">
        <v>362</v>
      </c>
      <c r="B9" s="1812"/>
      <c r="C9" s="786">
        <f>SUM(C10:C12)</f>
        <v>364038</v>
      </c>
      <c r="D9" s="786">
        <f>SUM(D10:D12)</f>
        <v>94649.299999999988</v>
      </c>
      <c r="E9" s="786">
        <f>SUM(E10:E12)</f>
        <v>92942.94</v>
      </c>
      <c r="F9" s="786">
        <f>ROUND(E9/D9*100,0)</f>
        <v>98</v>
      </c>
      <c r="G9" s="787">
        <f>ROUND(G54/$E54*100,0)</f>
        <v>54</v>
      </c>
      <c r="H9" s="787">
        <f>ROUND(H54/$E54*100,0)</f>
        <v>3</v>
      </c>
      <c r="I9" s="787">
        <f>ROUND(I54/$E54*100,0)</f>
        <v>9</v>
      </c>
      <c r="J9" s="787">
        <f>ROUND(J54/$E54*100,0)</f>
        <v>3</v>
      </c>
      <c r="K9" s="786">
        <f>SUM(G9:J9)</f>
        <v>69</v>
      </c>
      <c r="L9" s="786">
        <f>ROUND(L54/$E54*100,0)</f>
        <v>26</v>
      </c>
      <c r="M9" s="787">
        <f>ROUND(M54/$E54*100,0)</f>
        <v>5</v>
      </c>
      <c r="N9" s="788">
        <f>ROUND(N54/$E54*100,0)</f>
        <v>0</v>
      </c>
      <c r="O9" s="789">
        <f>SUM(O10:O12)</f>
        <v>360</v>
      </c>
      <c r="P9" s="790">
        <f>SUM(P10:P12)</f>
        <v>560</v>
      </c>
      <c r="R9" s="333">
        <f>SUM(L9:N9,K9)</f>
        <v>100</v>
      </c>
      <c r="T9" s="1659"/>
      <c r="U9" s="1659"/>
    </row>
    <row r="10" spans="1:58" ht="24.9" customHeight="1" x14ac:dyDescent="0.2">
      <c r="A10" s="1804" t="s">
        <v>155</v>
      </c>
      <c r="B10" s="1805"/>
      <c r="C10" s="395">
        <f>SUM(C13:C15)</f>
        <v>194166</v>
      </c>
      <c r="D10" s="395">
        <f>SUM(D13:D15)</f>
        <v>50482.159999999996</v>
      </c>
      <c r="E10" s="395">
        <f>SUM(E13:E15)</f>
        <v>49413.8</v>
      </c>
      <c r="F10" s="395">
        <f t="shared" ref="F10:F19" si="0">ROUND(E10/D10*100,0)</f>
        <v>98</v>
      </c>
      <c r="G10" s="396">
        <f>ROUND(G55/$E55*100,0)</f>
        <v>58</v>
      </c>
      <c r="H10" s="395">
        <f t="shared" ref="G10:J17" si="1">ROUND(H55/$E55*100,0)</f>
        <v>1</v>
      </c>
      <c r="I10" s="791">
        <f t="shared" si="1"/>
        <v>9</v>
      </c>
      <c r="J10" s="395">
        <f t="shared" si="1"/>
        <v>4</v>
      </c>
      <c r="K10" s="395">
        <f t="shared" ref="K10:K19" si="2">SUM(G10:J10)</f>
        <v>72</v>
      </c>
      <c r="L10" s="395">
        <f t="shared" ref="L10:N19" si="3">ROUND(L55/$E55*100,0)</f>
        <v>25</v>
      </c>
      <c r="M10" s="396">
        <f t="shared" si="3"/>
        <v>3</v>
      </c>
      <c r="N10" s="398">
        <f>ROUND(N55/$E55*100,0)</f>
        <v>0</v>
      </c>
      <c r="O10" s="399">
        <f>SUM(O13:O15)</f>
        <v>214</v>
      </c>
      <c r="P10" s="400">
        <f>SUM(P13:P15)</f>
        <v>405</v>
      </c>
      <c r="R10" s="333">
        <f t="shared" ref="R10:R19" si="4">SUM(L10:N10,K10)</f>
        <v>100</v>
      </c>
      <c r="T10" s="1660"/>
      <c r="U10" s="1659"/>
    </row>
    <row r="11" spans="1:58" ht="24.9" customHeight="1" x14ac:dyDescent="0.2">
      <c r="A11" s="1806" t="s">
        <v>363</v>
      </c>
      <c r="B11" s="1807"/>
      <c r="C11" s="397">
        <f>SUM(C16:C17)</f>
        <v>134029</v>
      </c>
      <c r="D11" s="397">
        <f>SUM(D16:D17)</f>
        <v>34848.14</v>
      </c>
      <c r="E11" s="397">
        <f>SUM(E16:E17)</f>
        <v>34549.14</v>
      </c>
      <c r="F11" s="397">
        <f t="shared" si="0"/>
        <v>99</v>
      </c>
      <c r="G11" s="397">
        <f t="shared" si="1"/>
        <v>52</v>
      </c>
      <c r="H11" s="793">
        <f t="shared" si="1"/>
        <v>4</v>
      </c>
      <c r="I11" s="695">
        <f t="shared" si="1"/>
        <v>12</v>
      </c>
      <c r="J11" s="422">
        <f t="shared" si="1"/>
        <v>2</v>
      </c>
      <c r="K11" s="397">
        <f t="shared" si="2"/>
        <v>70</v>
      </c>
      <c r="L11" s="397">
        <f t="shared" si="3"/>
        <v>24</v>
      </c>
      <c r="M11" s="422">
        <f t="shared" si="3"/>
        <v>7</v>
      </c>
      <c r="N11" s="457">
        <f>ROUND(N56/$E56*100,0)</f>
        <v>0</v>
      </c>
      <c r="O11" s="458">
        <f>SUM(O16:O17)</f>
        <v>145</v>
      </c>
      <c r="P11" s="459">
        <f>SUM(P16:P17)</f>
        <v>154</v>
      </c>
      <c r="R11" s="333">
        <f t="shared" si="4"/>
        <v>101</v>
      </c>
      <c r="T11" s="1660"/>
      <c r="U11" s="1659"/>
    </row>
    <row r="12" spans="1:58" ht="24.9" customHeight="1" thickBot="1" x14ac:dyDescent="0.25">
      <c r="A12" s="1970" t="s">
        <v>156</v>
      </c>
      <c r="B12" s="1971"/>
      <c r="C12" s="792">
        <f>SUM(C18:C19)</f>
        <v>35843</v>
      </c>
      <c r="D12" s="792">
        <f>SUM(D18:D19)</f>
        <v>9319</v>
      </c>
      <c r="E12" s="792">
        <f>SUM(E18:E19)</f>
        <v>8980</v>
      </c>
      <c r="F12" s="792">
        <f t="shared" si="0"/>
        <v>96</v>
      </c>
      <c r="G12" s="792">
        <f t="shared" si="1"/>
        <v>37</v>
      </c>
      <c r="H12" s="792">
        <f t="shared" si="1"/>
        <v>4</v>
      </c>
      <c r="I12" s="844">
        <f t="shared" si="1"/>
        <v>5</v>
      </c>
      <c r="J12" s="792">
        <f t="shared" si="1"/>
        <v>9</v>
      </c>
      <c r="K12" s="792">
        <f t="shared" si="2"/>
        <v>55</v>
      </c>
      <c r="L12" s="397">
        <f t="shared" si="3"/>
        <v>40</v>
      </c>
      <c r="M12" s="845">
        <f t="shared" si="3"/>
        <v>4</v>
      </c>
      <c r="N12" s="846">
        <f>ROUND(N57/$E57*100,0)</f>
        <v>0</v>
      </c>
      <c r="O12" s="847">
        <f>SUM(O18:O19)</f>
        <v>1</v>
      </c>
      <c r="P12" s="848">
        <f>SUM(P18:P19)</f>
        <v>1</v>
      </c>
      <c r="R12" s="333">
        <f t="shared" si="4"/>
        <v>99</v>
      </c>
      <c r="T12" s="1660"/>
      <c r="U12" s="1659"/>
    </row>
    <row r="13" spans="1:58" ht="24.9" customHeight="1" x14ac:dyDescent="0.2">
      <c r="A13" s="1968" t="s">
        <v>157</v>
      </c>
      <c r="B13" s="401" t="s">
        <v>440</v>
      </c>
      <c r="C13" s="1224">
        <f>SUM(C20:C22)</f>
        <v>40176</v>
      </c>
      <c r="D13" s="1225">
        <f>SUM(D20:D22)</f>
        <v>10445.16</v>
      </c>
      <c r="E13" s="1225">
        <f>SUM(E20:E22)</f>
        <v>9828.7999999999993</v>
      </c>
      <c r="F13" s="1225">
        <f t="shared" si="0"/>
        <v>94</v>
      </c>
      <c r="G13" s="1225">
        <f t="shared" si="1"/>
        <v>48</v>
      </c>
      <c r="H13" s="1225">
        <f t="shared" si="1"/>
        <v>2</v>
      </c>
      <c r="I13" s="1225">
        <f t="shared" si="1"/>
        <v>19</v>
      </c>
      <c r="J13" s="1225">
        <f t="shared" si="1"/>
        <v>2</v>
      </c>
      <c r="K13" s="1225">
        <f t="shared" si="2"/>
        <v>71</v>
      </c>
      <c r="L13" s="1225">
        <f t="shared" si="3"/>
        <v>28</v>
      </c>
      <c r="M13" s="1225">
        <f t="shared" si="3"/>
        <v>2</v>
      </c>
      <c r="N13" s="1226">
        <f>ROUND(N58/$E58*100,0)</f>
        <v>1</v>
      </c>
      <c r="O13" s="1228">
        <f>SUM(O20:O22)</f>
        <v>211</v>
      </c>
      <c r="P13" s="1229">
        <f>SUM(P20:P22)</f>
        <v>405</v>
      </c>
      <c r="R13" s="333">
        <f t="shared" si="4"/>
        <v>102</v>
      </c>
      <c r="T13" s="1660"/>
      <c r="U13" s="1659"/>
    </row>
    <row r="14" spans="1:58" ht="24.9" customHeight="1" x14ac:dyDescent="0.2">
      <c r="A14" s="1938"/>
      <c r="B14" s="452" t="s">
        <v>441</v>
      </c>
      <c r="C14" s="397">
        <f>SUM(C23:C25)</f>
        <v>104880</v>
      </c>
      <c r="D14" s="397">
        <f>SUM(D23:D25)</f>
        <v>27268.400000000001</v>
      </c>
      <c r="E14" s="397">
        <f>SUM(E23:E25)</f>
        <v>26816</v>
      </c>
      <c r="F14" s="397">
        <f t="shared" si="0"/>
        <v>98</v>
      </c>
      <c r="G14" s="397">
        <f t="shared" si="1"/>
        <v>58</v>
      </c>
      <c r="H14" s="397">
        <f t="shared" si="1"/>
        <v>1</v>
      </c>
      <c r="I14" s="397">
        <f t="shared" si="1"/>
        <v>6</v>
      </c>
      <c r="J14" s="397">
        <f t="shared" si="1"/>
        <v>2</v>
      </c>
      <c r="K14" s="397">
        <f t="shared" si="2"/>
        <v>67</v>
      </c>
      <c r="L14" s="397">
        <f t="shared" si="3"/>
        <v>29</v>
      </c>
      <c r="M14" s="397">
        <f t="shared" si="3"/>
        <v>4</v>
      </c>
      <c r="N14" s="457">
        <f t="shared" si="3"/>
        <v>0</v>
      </c>
      <c r="O14" s="458">
        <f>SUM(O23:O25)</f>
        <v>3</v>
      </c>
      <c r="P14" s="463">
        <f>SUM(P23:P25)</f>
        <v>0</v>
      </c>
      <c r="R14" s="333">
        <f t="shared" si="4"/>
        <v>100</v>
      </c>
      <c r="T14" s="1660"/>
      <c r="U14" s="1659"/>
    </row>
    <row r="15" spans="1:58" ht="24.9" customHeight="1" x14ac:dyDescent="0.2">
      <c r="A15" s="1938"/>
      <c r="B15" s="452" t="s">
        <v>392</v>
      </c>
      <c r="C15" s="397">
        <f>SUM(C26)</f>
        <v>49110</v>
      </c>
      <c r="D15" s="397">
        <f>SUM(D26)</f>
        <v>12768.6</v>
      </c>
      <c r="E15" s="397">
        <f>SUM(E26)</f>
        <v>12769</v>
      </c>
      <c r="F15" s="397">
        <f t="shared" si="0"/>
        <v>100</v>
      </c>
      <c r="G15" s="422">
        <f>ROUND(G60/$E60*100,0)</f>
        <v>65</v>
      </c>
      <c r="H15" s="397">
        <f>ROUND(H60/$E60*100,0)</f>
        <v>2</v>
      </c>
      <c r="I15" s="397">
        <f t="shared" si="1"/>
        <v>7</v>
      </c>
      <c r="J15" s="397">
        <f t="shared" si="1"/>
        <v>9</v>
      </c>
      <c r="K15" s="397">
        <f t="shared" si="2"/>
        <v>83</v>
      </c>
      <c r="L15" s="397">
        <f t="shared" si="3"/>
        <v>14</v>
      </c>
      <c r="M15" s="422">
        <f t="shared" si="3"/>
        <v>3</v>
      </c>
      <c r="N15" s="457">
        <f>ROUND(N60/$E60*100,0)</f>
        <v>0</v>
      </c>
      <c r="O15" s="458">
        <f>SUM(O26)</f>
        <v>0</v>
      </c>
      <c r="P15" s="463">
        <f>SUM(P26)</f>
        <v>0</v>
      </c>
      <c r="R15" s="333">
        <f t="shared" si="4"/>
        <v>100</v>
      </c>
      <c r="T15" s="1660"/>
      <c r="U15" s="1659"/>
    </row>
    <row r="16" spans="1:58" ht="24.9" customHeight="1" x14ac:dyDescent="0.2">
      <c r="A16" s="1938"/>
      <c r="B16" s="452" t="s">
        <v>393</v>
      </c>
      <c r="C16" s="397">
        <f>SUM(C27:C29)</f>
        <v>123849</v>
      </c>
      <c r="D16" s="397">
        <f>SUM(D27:D29)</f>
        <v>32201.14</v>
      </c>
      <c r="E16" s="397">
        <f>SUM(E27:E29)</f>
        <v>31925.14</v>
      </c>
      <c r="F16" s="397">
        <f t="shared" si="0"/>
        <v>99</v>
      </c>
      <c r="G16" s="422">
        <f>ROUND(G61/$E61*100,0)</f>
        <v>52</v>
      </c>
      <c r="H16" s="397">
        <f t="shared" si="1"/>
        <v>4</v>
      </c>
      <c r="I16" s="397">
        <f t="shared" si="1"/>
        <v>11</v>
      </c>
      <c r="J16" s="397">
        <f t="shared" si="1"/>
        <v>2</v>
      </c>
      <c r="K16" s="397">
        <f t="shared" si="2"/>
        <v>69</v>
      </c>
      <c r="L16" s="397">
        <f t="shared" si="3"/>
        <v>26</v>
      </c>
      <c r="M16" s="422">
        <f t="shared" si="3"/>
        <v>6</v>
      </c>
      <c r="N16" s="457">
        <f>ROUND(N61/$E61*100,0)</f>
        <v>0</v>
      </c>
      <c r="O16" s="458">
        <f>SUM(O27:O29)</f>
        <v>145</v>
      </c>
      <c r="P16" s="463">
        <f>SUM(P27:P29)</f>
        <v>131</v>
      </c>
      <c r="R16" s="333">
        <f t="shared" si="4"/>
        <v>101</v>
      </c>
      <c r="T16" s="1660"/>
      <c r="U16" s="1659"/>
    </row>
    <row r="17" spans="1:21" ht="24.9" customHeight="1" x14ac:dyDescent="0.2">
      <c r="A17" s="1938"/>
      <c r="B17" s="452" t="s">
        <v>146</v>
      </c>
      <c r="C17" s="397">
        <f>SUM(C30)</f>
        <v>10180</v>
      </c>
      <c r="D17" s="397">
        <f>SUM(D30)</f>
        <v>2647</v>
      </c>
      <c r="E17" s="397">
        <f>SUM(E30)</f>
        <v>2624</v>
      </c>
      <c r="F17" s="397">
        <f t="shared" si="0"/>
        <v>99</v>
      </c>
      <c r="G17" s="422">
        <f>ROUND(G62/$E62*100,0)</f>
        <v>61</v>
      </c>
      <c r="H17" s="397">
        <f t="shared" si="1"/>
        <v>1</v>
      </c>
      <c r="I17" s="397">
        <f t="shared" si="1"/>
        <v>23</v>
      </c>
      <c r="J17" s="397">
        <f t="shared" si="1"/>
        <v>0</v>
      </c>
      <c r="K17" s="397">
        <f t="shared" si="2"/>
        <v>85</v>
      </c>
      <c r="L17" s="397">
        <f t="shared" si="3"/>
        <v>2</v>
      </c>
      <c r="M17" s="422">
        <f t="shared" si="3"/>
        <v>12</v>
      </c>
      <c r="N17" s="457">
        <f>ROUND(N62/$E62*100,0)</f>
        <v>1</v>
      </c>
      <c r="O17" s="458">
        <f>SUM(O30)</f>
        <v>0</v>
      </c>
      <c r="P17" s="463">
        <f>SUM(P30)</f>
        <v>23</v>
      </c>
      <c r="R17" s="333">
        <f t="shared" si="4"/>
        <v>100</v>
      </c>
      <c r="T17" s="1660"/>
      <c r="U17" s="1659"/>
    </row>
    <row r="18" spans="1:21" ht="24.9" customHeight="1" x14ac:dyDescent="0.2">
      <c r="A18" s="1938"/>
      <c r="B18" s="452" t="s">
        <v>394</v>
      </c>
      <c r="C18" s="397">
        <f>SUM(C31:C32)</f>
        <v>16243</v>
      </c>
      <c r="D18" s="397">
        <f>SUM(D31:D32)</f>
        <v>4223</v>
      </c>
      <c r="E18" s="397">
        <f>SUM(E31:E32)</f>
        <v>3884</v>
      </c>
      <c r="F18" s="397">
        <f t="shared" si="0"/>
        <v>92</v>
      </c>
      <c r="G18" s="422">
        <f t="shared" ref="G18:J19" si="5">ROUND(G63/$E63*100,0)</f>
        <v>40</v>
      </c>
      <c r="H18" s="397">
        <f t="shared" si="5"/>
        <v>10</v>
      </c>
      <c r="I18" s="397">
        <f t="shared" si="5"/>
        <v>10</v>
      </c>
      <c r="J18" s="397">
        <f t="shared" si="5"/>
        <v>20</v>
      </c>
      <c r="K18" s="397">
        <f t="shared" si="2"/>
        <v>80</v>
      </c>
      <c r="L18" s="397">
        <f t="shared" si="3"/>
        <v>14</v>
      </c>
      <c r="M18" s="422">
        <f t="shared" si="3"/>
        <v>4</v>
      </c>
      <c r="N18" s="457">
        <f t="shared" si="3"/>
        <v>0</v>
      </c>
      <c r="O18" s="458">
        <f>SUM(O31:O32)</f>
        <v>1</v>
      </c>
      <c r="P18" s="463">
        <f>SUM(P31:P32)</f>
        <v>1</v>
      </c>
      <c r="R18" s="333">
        <f t="shared" si="4"/>
        <v>98</v>
      </c>
      <c r="T18" s="1660"/>
      <c r="U18" s="1659"/>
    </row>
    <row r="19" spans="1:21" ht="24.9" customHeight="1" thickBot="1" x14ac:dyDescent="0.25">
      <c r="A19" s="1939"/>
      <c r="B19" s="497" t="s">
        <v>442</v>
      </c>
      <c r="C19" s="493">
        <f>SUM(C33)</f>
        <v>19600</v>
      </c>
      <c r="D19" s="493">
        <f>SUM(D33)</f>
        <v>5096</v>
      </c>
      <c r="E19" s="493">
        <f>SUM(E33)</f>
        <v>5096</v>
      </c>
      <c r="F19" s="493">
        <f t="shared" si="0"/>
        <v>100</v>
      </c>
      <c r="G19" s="494">
        <f t="shared" si="5"/>
        <v>35</v>
      </c>
      <c r="H19" s="493">
        <f t="shared" si="5"/>
        <v>0</v>
      </c>
      <c r="I19" s="493">
        <f t="shared" si="5"/>
        <v>1</v>
      </c>
      <c r="J19" s="493">
        <f t="shared" si="5"/>
        <v>0</v>
      </c>
      <c r="K19" s="493">
        <f t="shared" si="2"/>
        <v>36</v>
      </c>
      <c r="L19" s="493">
        <f t="shared" si="3"/>
        <v>60</v>
      </c>
      <c r="M19" s="494">
        <f t="shared" si="3"/>
        <v>4</v>
      </c>
      <c r="N19" s="495">
        <f t="shared" si="3"/>
        <v>0</v>
      </c>
      <c r="O19" s="794">
        <f>SUM(O33)</f>
        <v>0</v>
      </c>
      <c r="P19" s="849">
        <f>P33</f>
        <v>0</v>
      </c>
      <c r="R19" s="333">
        <f t="shared" si="4"/>
        <v>100</v>
      </c>
      <c r="T19" s="1660"/>
      <c r="U19" s="1659"/>
    </row>
    <row r="20" spans="1:21" ht="24.9" customHeight="1" x14ac:dyDescent="0.2">
      <c r="A20" s="1965" t="s">
        <v>373</v>
      </c>
      <c r="B20" s="498" t="s">
        <v>405</v>
      </c>
      <c r="C20" s="265">
        <v>10196</v>
      </c>
      <c r="D20" s="266">
        <v>2650.96</v>
      </c>
      <c r="E20" s="266">
        <v>2385.8000000000002</v>
      </c>
      <c r="F20" s="266">
        <v>90</v>
      </c>
      <c r="G20" s="266">
        <v>60</v>
      </c>
      <c r="H20" s="266"/>
      <c r="I20" s="266">
        <v>15</v>
      </c>
      <c r="J20" s="266"/>
      <c r="K20" s="266">
        <v>75</v>
      </c>
      <c r="L20" s="266">
        <v>24</v>
      </c>
      <c r="M20" s="266">
        <v>1</v>
      </c>
      <c r="N20" s="716"/>
      <c r="O20" s="850"/>
      <c r="P20" s="851">
        <v>265</v>
      </c>
      <c r="Q20" s="852"/>
      <c r="R20" s="333">
        <f>SUM(L20:N20,K20)</f>
        <v>100</v>
      </c>
      <c r="T20" s="1660"/>
      <c r="U20" s="1659"/>
    </row>
    <row r="21" spans="1:21" ht="24.9" customHeight="1" x14ac:dyDescent="0.2">
      <c r="A21" s="1966"/>
      <c r="B21" s="393" t="s">
        <v>390</v>
      </c>
      <c r="C21" s="499">
        <v>8570</v>
      </c>
      <c r="D21" s="500">
        <v>2228.1999999999998</v>
      </c>
      <c r="E21" s="500">
        <v>2117</v>
      </c>
      <c r="F21" s="500">
        <v>95</v>
      </c>
      <c r="G21" s="500">
        <v>30.1</v>
      </c>
      <c r="H21" s="500">
        <v>2.7</v>
      </c>
      <c r="I21" s="500">
        <v>41.4</v>
      </c>
      <c r="J21" s="500">
        <v>2.8</v>
      </c>
      <c r="K21" s="500">
        <v>77</v>
      </c>
      <c r="L21" s="500">
        <v>20.3</v>
      </c>
      <c r="M21" s="500">
        <v>2.2000000000000002</v>
      </c>
      <c r="N21" s="500">
        <v>0</v>
      </c>
      <c r="O21" s="1614">
        <v>111</v>
      </c>
      <c r="P21" s="1615">
        <v>0</v>
      </c>
      <c r="R21" s="333">
        <f>SUM(L21:N21,K21)</f>
        <v>99.5</v>
      </c>
      <c r="T21" s="1660"/>
      <c r="U21" s="1659"/>
    </row>
    <row r="22" spans="1:21" ht="24.75" customHeight="1" x14ac:dyDescent="0.2">
      <c r="A22" s="1966"/>
      <c r="B22" s="393" t="s">
        <v>391</v>
      </c>
      <c r="C22" s="499">
        <v>21410</v>
      </c>
      <c r="D22" s="500">
        <v>5566</v>
      </c>
      <c r="E22" s="500">
        <v>5326</v>
      </c>
      <c r="F22" s="500">
        <v>100</v>
      </c>
      <c r="G22" s="500">
        <v>49</v>
      </c>
      <c r="H22" s="500">
        <v>2</v>
      </c>
      <c r="I22" s="500">
        <v>11</v>
      </c>
      <c r="J22" s="500">
        <v>3</v>
      </c>
      <c r="K22" s="500">
        <v>65</v>
      </c>
      <c r="L22" s="500">
        <v>32</v>
      </c>
      <c r="M22" s="500">
        <v>2</v>
      </c>
      <c r="N22" s="796">
        <v>1</v>
      </c>
      <c r="O22" s="853">
        <v>100</v>
      </c>
      <c r="P22" s="854">
        <v>140</v>
      </c>
      <c r="R22" s="333">
        <f>SUM(L22:N22,K22)</f>
        <v>100</v>
      </c>
      <c r="T22" s="1660"/>
      <c r="U22" s="1659"/>
    </row>
    <row r="23" spans="1:21" ht="24.75" customHeight="1" x14ac:dyDescent="0.2">
      <c r="A23" s="1966"/>
      <c r="B23" s="393" t="s">
        <v>441</v>
      </c>
      <c r="C23" s="421">
        <v>45100</v>
      </c>
      <c r="D23" s="328">
        <v>11726</v>
      </c>
      <c r="E23" s="328">
        <v>11274</v>
      </c>
      <c r="F23" s="328">
        <v>97</v>
      </c>
      <c r="G23" s="328">
        <f>62*100/97</f>
        <v>63.917525773195877</v>
      </c>
      <c r="H23" s="328">
        <v>0</v>
      </c>
      <c r="I23" s="328">
        <f>4*100/97</f>
        <v>4.1237113402061851</v>
      </c>
      <c r="J23" s="328">
        <v>0</v>
      </c>
      <c r="K23" s="328">
        <f>SUM(G23:J23)</f>
        <v>68.041237113402062</v>
      </c>
      <c r="L23" s="328">
        <f>30*100/97</f>
        <v>30.927835051546392</v>
      </c>
      <c r="M23" s="328">
        <f>1*100/97</f>
        <v>1.0309278350515463</v>
      </c>
      <c r="N23" s="328">
        <v>0</v>
      </c>
      <c r="O23" s="454">
        <v>3</v>
      </c>
      <c r="P23" s="437">
        <v>0</v>
      </c>
      <c r="R23" s="333">
        <f t="shared" ref="R23:R33" si="6">SUM(L23:N23,K23)</f>
        <v>100</v>
      </c>
      <c r="T23" s="1660"/>
      <c r="U23" s="1659"/>
    </row>
    <row r="24" spans="1:21" ht="24.9" customHeight="1" x14ac:dyDescent="0.2">
      <c r="A24" s="1966"/>
      <c r="B24" s="393" t="s">
        <v>406</v>
      </c>
      <c r="C24" s="421">
        <v>11490</v>
      </c>
      <c r="D24" s="328">
        <v>2987</v>
      </c>
      <c r="E24" s="328">
        <v>2987</v>
      </c>
      <c r="F24" s="328">
        <v>100</v>
      </c>
      <c r="G24" s="328">
        <v>48</v>
      </c>
      <c r="H24" s="328">
        <v>3</v>
      </c>
      <c r="I24" s="328">
        <v>2</v>
      </c>
      <c r="J24" s="328">
        <v>6</v>
      </c>
      <c r="K24" s="328">
        <v>59</v>
      </c>
      <c r="L24" s="328">
        <v>27</v>
      </c>
      <c r="M24" s="328">
        <v>14</v>
      </c>
      <c r="N24" s="328">
        <v>0</v>
      </c>
      <c r="O24" s="454">
        <v>0</v>
      </c>
      <c r="P24" s="437">
        <v>0</v>
      </c>
      <c r="R24" s="333">
        <f t="shared" si="6"/>
        <v>100</v>
      </c>
      <c r="T24" s="1660"/>
    </row>
    <row r="25" spans="1:21" ht="24.9" customHeight="1" x14ac:dyDescent="0.2">
      <c r="A25" s="1966"/>
      <c r="B25" s="393" t="s">
        <v>443</v>
      </c>
      <c r="C25" s="1291">
        <v>48290</v>
      </c>
      <c r="D25" s="1221">
        <v>12555.4</v>
      </c>
      <c r="E25" s="1221">
        <v>12555</v>
      </c>
      <c r="F25" s="1221">
        <v>100</v>
      </c>
      <c r="G25" s="1221">
        <v>55</v>
      </c>
      <c r="H25" s="1221">
        <v>1</v>
      </c>
      <c r="I25" s="1221">
        <v>8</v>
      </c>
      <c r="J25" s="1221">
        <v>3</v>
      </c>
      <c r="K25" s="1221">
        <f>SUM(G25:J25)</f>
        <v>67</v>
      </c>
      <c r="L25" s="1221">
        <v>28</v>
      </c>
      <c r="M25" s="1221">
        <v>5</v>
      </c>
      <c r="N25" s="1221">
        <v>0</v>
      </c>
      <c r="O25" s="1293">
        <v>0</v>
      </c>
      <c r="P25" s="1294"/>
      <c r="R25" s="333">
        <f t="shared" si="6"/>
        <v>100</v>
      </c>
      <c r="T25" s="1660"/>
    </row>
    <row r="26" spans="1:21" ht="24.9" customHeight="1" x14ac:dyDescent="0.2">
      <c r="A26" s="1966"/>
      <c r="B26" s="393" t="s">
        <v>392</v>
      </c>
      <c r="C26" s="503">
        <v>49110</v>
      </c>
      <c r="D26" s="328">
        <f>C26*0.26</f>
        <v>12768.6</v>
      </c>
      <c r="E26" s="328">
        <v>12769</v>
      </c>
      <c r="F26" s="328">
        <v>100</v>
      </c>
      <c r="G26" s="328">
        <v>65</v>
      </c>
      <c r="H26" s="328">
        <v>2</v>
      </c>
      <c r="I26" s="328">
        <v>7</v>
      </c>
      <c r="J26" s="328">
        <v>9</v>
      </c>
      <c r="K26" s="328">
        <v>83</v>
      </c>
      <c r="L26" s="328">
        <v>14</v>
      </c>
      <c r="M26" s="328">
        <v>3</v>
      </c>
      <c r="N26" s="328">
        <v>0</v>
      </c>
      <c r="O26" s="454">
        <v>0</v>
      </c>
      <c r="P26" s="437">
        <v>0</v>
      </c>
      <c r="R26" s="333">
        <f t="shared" si="6"/>
        <v>100</v>
      </c>
      <c r="T26" s="1660"/>
    </row>
    <row r="27" spans="1:21" ht="24.9" customHeight="1" x14ac:dyDescent="0.2">
      <c r="A27" s="1966"/>
      <c r="B27" s="393" t="s">
        <v>393</v>
      </c>
      <c r="C27" s="503">
        <v>44060</v>
      </c>
      <c r="D27" s="328">
        <v>11456</v>
      </c>
      <c r="E27" s="328">
        <v>11341</v>
      </c>
      <c r="F27" s="328">
        <f>+E27/D27*100</f>
        <v>98.996159217877107</v>
      </c>
      <c r="G27" s="328">
        <v>66</v>
      </c>
      <c r="H27" s="328">
        <v>7</v>
      </c>
      <c r="I27" s="328">
        <v>11</v>
      </c>
      <c r="J27" s="328">
        <v>1</v>
      </c>
      <c r="K27" s="328">
        <f>SUM(G27:J27)</f>
        <v>85</v>
      </c>
      <c r="L27" s="328">
        <v>3</v>
      </c>
      <c r="M27" s="328">
        <v>12</v>
      </c>
      <c r="N27" s="328">
        <v>0</v>
      </c>
      <c r="O27" s="454">
        <v>115</v>
      </c>
      <c r="P27" s="437"/>
      <c r="R27" s="333">
        <f t="shared" si="6"/>
        <v>100</v>
      </c>
      <c r="T27" s="1660"/>
    </row>
    <row r="28" spans="1:21" ht="24.9" customHeight="1" x14ac:dyDescent="0.2">
      <c r="A28" s="1966"/>
      <c r="B28" s="393" t="s">
        <v>444</v>
      </c>
      <c r="C28" s="504">
        <v>37400</v>
      </c>
      <c r="D28" s="505">
        <v>9724</v>
      </c>
      <c r="E28" s="505">
        <v>9694</v>
      </c>
      <c r="F28" s="505">
        <v>100</v>
      </c>
      <c r="G28" s="505">
        <v>20</v>
      </c>
      <c r="H28" s="505">
        <v>2</v>
      </c>
      <c r="I28" s="505">
        <v>2</v>
      </c>
      <c r="J28" s="505"/>
      <c r="K28" s="505">
        <v>24</v>
      </c>
      <c r="L28" s="505">
        <v>75</v>
      </c>
      <c r="M28" s="505">
        <v>1</v>
      </c>
      <c r="N28" s="505"/>
      <c r="O28" s="855">
        <v>30</v>
      </c>
      <c r="P28" s="812"/>
      <c r="R28" s="333">
        <f t="shared" si="6"/>
        <v>100</v>
      </c>
      <c r="T28" s="1660"/>
    </row>
    <row r="29" spans="1:21" ht="24.9" customHeight="1" x14ac:dyDescent="0.2">
      <c r="A29" s="1966"/>
      <c r="B29" s="1540" t="s">
        <v>461</v>
      </c>
      <c r="C29" s="856">
        <v>42389</v>
      </c>
      <c r="D29" s="810">
        <f>C29*0.26</f>
        <v>11021.140000000001</v>
      </c>
      <c r="E29" s="810">
        <f>D29-O29-P29</f>
        <v>10890.140000000001</v>
      </c>
      <c r="F29" s="810">
        <f>E29/D29*100</f>
        <v>98.811375229785668</v>
      </c>
      <c r="G29" s="810">
        <v>65</v>
      </c>
      <c r="H29" s="810">
        <v>3</v>
      </c>
      <c r="I29" s="810">
        <v>18</v>
      </c>
      <c r="J29" s="810">
        <v>4</v>
      </c>
      <c r="K29" s="810">
        <v>90</v>
      </c>
      <c r="L29" s="810">
        <v>5</v>
      </c>
      <c r="M29" s="810">
        <v>5</v>
      </c>
      <c r="N29" s="810">
        <v>0</v>
      </c>
      <c r="O29" s="857">
        <v>0</v>
      </c>
      <c r="P29" s="858">
        <v>131</v>
      </c>
      <c r="Q29" s="222"/>
      <c r="R29" s="333">
        <f t="shared" si="6"/>
        <v>100</v>
      </c>
      <c r="T29" s="1660"/>
      <c r="U29" s="222"/>
    </row>
    <row r="30" spans="1:21" ht="24.9" customHeight="1" x14ac:dyDescent="0.2">
      <c r="A30" s="1966"/>
      <c r="B30" s="1537" t="s">
        <v>411</v>
      </c>
      <c r="C30" s="311">
        <v>10180</v>
      </c>
      <c r="D30" s="312">
        <v>2647</v>
      </c>
      <c r="E30" s="312">
        <v>2624</v>
      </c>
      <c r="F30" s="312">
        <v>100</v>
      </c>
      <c r="G30" s="1326">
        <v>61</v>
      </c>
      <c r="H30" s="1326">
        <v>1</v>
      </c>
      <c r="I30" s="1326">
        <v>23</v>
      </c>
      <c r="J30" s="1326">
        <v>0</v>
      </c>
      <c r="K30" s="312">
        <v>85</v>
      </c>
      <c r="L30" s="312">
        <v>2</v>
      </c>
      <c r="M30" s="312">
        <v>12</v>
      </c>
      <c r="N30" s="312">
        <v>1</v>
      </c>
      <c r="O30" s="334">
        <v>0</v>
      </c>
      <c r="P30" s="462">
        <v>23</v>
      </c>
      <c r="Q30" s="222"/>
      <c r="R30" s="333">
        <f t="shared" si="6"/>
        <v>100</v>
      </c>
      <c r="T30" s="1660"/>
      <c r="U30" s="222"/>
    </row>
    <row r="31" spans="1:21" ht="24.9" customHeight="1" x14ac:dyDescent="0.2">
      <c r="A31" s="1966"/>
      <c r="B31" s="393" t="s">
        <v>394</v>
      </c>
      <c r="C31" s="504">
        <v>14804</v>
      </c>
      <c r="D31" s="505">
        <v>3849</v>
      </c>
      <c r="E31" s="505">
        <v>3847</v>
      </c>
      <c r="F31" s="505">
        <v>100</v>
      </c>
      <c r="G31" s="505">
        <v>40</v>
      </c>
      <c r="H31" s="505">
        <v>10</v>
      </c>
      <c r="I31" s="505">
        <v>10</v>
      </c>
      <c r="J31" s="505">
        <v>20</v>
      </c>
      <c r="K31" s="505">
        <v>80</v>
      </c>
      <c r="L31" s="505">
        <v>14</v>
      </c>
      <c r="M31" s="505">
        <v>4</v>
      </c>
      <c r="N31" s="505">
        <v>0</v>
      </c>
      <c r="O31" s="729">
        <v>1</v>
      </c>
      <c r="P31" s="812">
        <v>1</v>
      </c>
      <c r="Q31" s="222"/>
      <c r="R31" s="333">
        <f t="shared" si="6"/>
        <v>98</v>
      </c>
      <c r="T31" s="1660"/>
      <c r="U31" s="222"/>
    </row>
    <row r="32" spans="1:21" ht="24.9" customHeight="1" x14ac:dyDescent="0.2">
      <c r="A32" s="1966"/>
      <c r="B32" s="309" t="s">
        <v>409</v>
      </c>
      <c r="C32" s="310">
        <v>1439</v>
      </c>
      <c r="D32" s="312">
        <v>374</v>
      </c>
      <c r="E32" s="312">
        <v>37</v>
      </c>
      <c r="F32" s="312">
        <v>10</v>
      </c>
      <c r="G32" s="312">
        <v>10</v>
      </c>
      <c r="H32" s="312">
        <v>10</v>
      </c>
      <c r="I32" s="312">
        <v>10</v>
      </c>
      <c r="J32" s="312">
        <v>10</v>
      </c>
      <c r="K32" s="312">
        <v>40</v>
      </c>
      <c r="L32" s="312">
        <v>60</v>
      </c>
      <c r="M32" s="312"/>
      <c r="N32" s="312"/>
      <c r="O32" s="334"/>
      <c r="P32" s="335"/>
      <c r="Q32" s="222"/>
      <c r="R32" s="333">
        <f t="shared" si="6"/>
        <v>100</v>
      </c>
      <c r="T32" s="1660"/>
      <c r="U32" s="222"/>
    </row>
    <row r="33" spans="1:21" ht="24.9" customHeight="1" thickBot="1" x14ac:dyDescent="0.25">
      <c r="A33" s="1967"/>
      <c r="B33" s="1661" t="s">
        <v>677</v>
      </c>
      <c r="C33" s="1662">
        <v>19600</v>
      </c>
      <c r="D33" s="1662">
        <v>5096</v>
      </c>
      <c r="E33" s="1662">
        <v>5096</v>
      </c>
      <c r="F33" s="1662">
        <v>100</v>
      </c>
      <c r="G33" s="1663">
        <v>35</v>
      </c>
      <c r="H33" s="1662">
        <v>0</v>
      </c>
      <c r="I33" s="1662">
        <v>1</v>
      </c>
      <c r="J33" s="493">
        <v>0</v>
      </c>
      <c r="K33" s="493">
        <v>36</v>
      </c>
      <c r="L33" s="493">
        <v>60</v>
      </c>
      <c r="M33" s="494">
        <v>4</v>
      </c>
      <c r="N33" s="495">
        <v>0</v>
      </c>
      <c r="O33" s="794">
        <v>0</v>
      </c>
      <c r="P33" s="849">
        <v>0</v>
      </c>
      <c r="Q33" s="222"/>
      <c r="R33" s="333">
        <f t="shared" si="6"/>
        <v>100</v>
      </c>
      <c r="T33" s="1660"/>
      <c r="U33" s="222"/>
    </row>
    <row r="34" spans="1:21" x14ac:dyDescent="0.2">
      <c r="A34" s="1402" t="s">
        <v>784</v>
      </c>
      <c r="C34" s="222"/>
      <c r="D34" s="222"/>
      <c r="E34" s="222"/>
      <c r="F34" s="222"/>
    </row>
    <row r="36" spans="1:21" x14ac:dyDescent="0.2">
      <c r="C36" s="222"/>
      <c r="D36" s="222"/>
      <c r="E36" s="222"/>
      <c r="F36" s="222"/>
      <c r="G36" s="222"/>
      <c r="H36" s="222"/>
      <c r="I36" s="222"/>
      <c r="J36" s="222"/>
      <c r="K36" s="222"/>
      <c r="L36" s="222"/>
      <c r="M36" s="222"/>
    </row>
    <row r="37" spans="1:21" x14ac:dyDescent="0.2">
      <c r="C37" s="222"/>
      <c r="D37" s="222" t="s">
        <v>139</v>
      </c>
      <c r="F37" s="222"/>
      <c r="G37" s="222"/>
      <c r="H37" s="222"/>
      <c r="I37" s="222"/>
      <c r="J37" s="222"/>
      <c r="K37" s="222"/>
      <c r="L37" s="222"/>
      <c r="M37" s="222"/>
      <c r="N37" s="222"/>
      <c r="O37" s="222"/>
      <c r="P37" s="222"/>
      <c r="Q37" s="222"/>
      <c r="R37" s="509"/>
      <c r="S37" s="222"/>
      <c r="T37" s="222"/>
      <c r="U37" s="222"/>
    </row>
    <row r="38" spans="1:21" x14ac:dyDescent="0.2">
      <c r="B38" s="222"/>
      <c r="C38" s="222"/>
      <c r="D38" s="222" t="s">
        <v>140</v>
      </c>
      <c r="F38" s="222"/>
      <c r="G38" s="222"/>
      <c r="H38" s="222"/>
      <c r="I38" s="222"/>
      <c r="J38" s="222"/>
      <c r="K38" s="222"/>
      <c r="L38" s="222"/>
      <c r="M38" s="222"/>
      <c r="N38" s="222"/>
      <c r="O38" s="222"/>
      <c r="P38" s="222"/>
      <c r="Q38" s="222"/>
      <c r="R38" s="509"/>
      <c r="S38" s="222"/>
      <c r="T38" s="222"/>
      <c r="U38" s="222"/>
    </row>
    <row r="39" spans="1:21" x14ac:dyDescent="0.2">
      <c r="D39" s="510" t="s">
        <v>141</v>
      </c>
      <c r="E39" s="510" t="s">
        <v>142</v>
      </c>
      <c r="F39" s="511" t="s">
        <v>143</v>
      </c>
      <c r="G39" s="511" t="s">
        <v>144</v>
      </c>
      <c r="H39" s="511" t="s">
        <v>145</v>
      </c>
      <c r="I39" s="510" t="s">
        <v>146</v>
      </c>
      <c r="J39" s="510" t="s">
        <v>147</v>
      </c>
      <c r="K39" s="510" t="s">
        <v>215</v>
      </c>
      <c r="L39" s="222"/>
    </row>
    <row r="40" spans="1:21" x14ac:dyDescent="0.2">
      <c r="D40" s="510" t="s">
        <v>148</v>
      </c>
      <c r="E40" s="510">
        <v>1.27</v>
      </c>
      <c r="F40" s="511">
        <v>1.18</v>
      </c>
      <c r="G40" s="511">
        <v>1.2</v>
      </c>
      <c r="H40" s="511">
        <v>1.27</v>
      </c>
      <c r="I40" s="510">
        <v>1.21</v>
      </c>
      <c r="J40" s="510">
        <v>1.41</v>
      </c>
      <c r="K40" s="510">
        <v>1.44</v>
      </c>
      <c r="L40" s="222"/>
    </row>
    <row r="41" spans="1:21" x14ac:dyDescent="0.2">
      <c r="D41" s="510" t="s">
        <v>216</v>
      </c>
      <c r="E41" s="1969">
        <v>0.26</v>
      </c>
      <c r="F41" s="1969"/>
      <c r="G41" s="1969"/>
      <c r="H41" s="1969"/>
      <c r="I41" s="1969"/>
      <c r="J41" s="1969"/>
      <c r="K41" s="1969"/>
      <c r="L41" s="222"/>
    </row>
    <row r="42" spans="1:21" x14ac:dyDescent="0.2">
      <c r="F42" s="514"/>
      <c r="G42" s="514"/>
      <c r="H42" s="514"/>
    </row>
    <row r="43" spans="1:21" x14ac:dyDescent="0.2">
      <c r="D43" s="514" t="s">
        <v>149</v>
      </c>
      <c r="F43" s="514"/>
      <c r="G43" s="514"/>
      <c r="H43" s="514"/>
    </row>
    <row r="44" spans="1:21" x14ac:dyDescent="0.2">
      <c r="D44" s="514" t="s">
        <v>150</v>
      </c>
      <c r="F44" s="222"/>
      <c r="G44" s="222"/>
      <c r="H44" s="222"/>
    </row>
    <row r="45" spans="1:21" x14ac:dyDescent="0.2">
      <c r="C45" s="222"/>
      <c r="D45" s="514" t="s">
        <v>151</v>
      </c>
      <c r="E45" s="222"/>
      <c r="F45" s="222"/>
      <c r="G45" s="222"/>
      <c r="H45" s="222"/>
      <c r="I45" s="222"/>
      <c r="J45" s="222"/>
      <c r="K45" s="222"/>
      <c r="L45" s="222"/>
      <c r="M45" s="222"/>
      <c r="N45" s="222"/>
      <c r="O45" s="222"/>
      <c r="P45" s="222"/>
    </row>
    <row r="46" spans="1:21" x14ac:dyDescent="0.2">
      <c r="D46" s="514" t="s">
        <v>152</v>
      </c>
    </row>
    <row r="48" spans="1:21" ht="16.8" thickBot="1" x14ac:dyDescent="0.25">
      <c r="B48" s="221" t="s">
        <v>203</v>
      </c>
    </row>
    <row r="49" spans="1:16" ht="18" customHeight="1" x14ac:dyDescent="0.2">
      <c r="A49" s="1951" t="s">
        <v>154</v>
      </c>
      <c r="B49" s="1952"/>
      <c r="C49" s="515"/>
      <c r="D49" s="515"/>
      <c r="E49" s="516"/>
      <c r="F49" s="518"/>
      <c r="G49" s="518"/>
      <c r="H49" s="518" t="s">
        <v>184</v>
      </c>
      <c r="I49" s="518"/>
      <c r="J49" s="518"/>
      <c r="K49" s="518"/>
      <c r="L49" s="518"/>
      <c r="M49" s="518"/>
      <c r="N49" s="518"/>
      <c r="O49" s="518"/>
      <c r="P49" s="470"/>
    </row>
    <row r="50" spans="1:16" ht="18" customHeight="1" x14ac:dyDescent="0.2">
      <c r="A50" s="1953"/>
      <c r="B50" s="1926"/>
      <c r="C50" s="519" t="s">
        <v>123</v>
      </c>
      <c r="D50" s="519" t="s">
        <v>185</v>
      </c>
      <c r="E50" s="473" t="s">
        <v>124</v>
      </c>
      <c r="F50" s="474"/>
      <c r="G50" s="520"/>
      <c r="H50" s="521"/>
      <c r="I50" s="521" t="s">
        <v>125</v>
      </c>
      <c r="J50" s="523"/>
      <c r="K50" s="523"/>
      <c r="L50" s="523"/>
      <c r="M50" s="523"/>
      <c r="N50" s="524"/>
      <c r="O50" s="216"/>
      <c r="P50" s="475" t="s">
        <v>126</v>
      </c>
    </row>
    <row r="51" spans="1:16" ht="18" customHeight="1" x14ac:dyDescent="0.2">
      <c r="A51" s="1953"/>
      <c r="B51" s="1926"/>
      <c r="C51" s="519" t="s">
        <v>127</v>
      </c>
      <c r="D51" s="519" t="s">
        <v>128</v>
      </c>
      <c r="E51" s="476" t="s">
        <v>129</v>
      </c>
      <c r="F51" s="476" t="s">
        <v>130</v>
      </c>
      <c r="G51" s="525"/>
      <c r="H51" s="526"/>
      <c r="I51" s="526" t="s">
        <v>133</v>
      </c>
      <c r="J51" s="526"/>
      <c r="K51" s="527"/>
      <c r="L51" s="480" t="s">
        <v>134</v>
      </c>
      <c r="M51" s="478" t="s">
        <v>135</v>
      </c>
      <c r="N51" s="480" t="s">
        <v>136</v>
      </c>
      <c r="O51" s="860"/>
      <c r="P51" s="475" t="s">
        <v>131</v>
      </c>
    </row>
    <row r="52" spans="1:16" ht="18" customHeight="1" x14ac:dyDescent="0.2">
      <c r="A52" s="1953"/>
      <c r="B52" s="1926"/>
      <c r="C52" s="519"/>
      <c r="D52" s="837"/>
      <c r="E52" s="482"/>
      <c r="F52" s="476" t="s">
        <v>129</v>
      </c>
      <c r="G52" s="478" t="s">
        <v>132</v>
      </c>
      <c r="H52" s="478" t="s">
        <v>165</v>
      </c>
      <c r="I52" s="478" t="s">
        <v>137</v>
      </c>
      <c r="J52" s="473" t="s">
        <v>138</v>
      </c>
      <c r="K52" s="478" t="s">
        <v>84</v>
      </c>
      <c r="L52" s="528"/>
      <c r="M52" s="482"/>
      <c r="N52" s="483"/>
      <c r="O52" s="483"/>
      <c r="P52" s="484"/>
    </row>
    <row r="53" spans="1:16" ht="18" customHeight="1" thickBot="1" x14ac:dyDescent="0.25">
      <c r="A53" s="1954"/>
      <c r="B53" s="1928"/>
      <c r="C53" s="476" t="s">
        <v>167</v>
      </c>
      <c r="D53" s="476" t="s">
        <v>167</v>
      </c>
      <c r="E53" s="476" t="s">
        <v>167</v>
      </c>
      <c r="F53" s="476" t="s">
        <v>166</v>
      </c>
      <c r="G53" s="485"/>
      <c r="H53" s="476" t="s">
        <v>164</v>
      </c>
      <c r="I53" s="476"/>
      <c r="J53" s="476" t="s">
        <v>162</v>
      </c>
      <c r="K53" s="476"/>
      <c r="L53" s="476"/>
      <c r="M53" s="476"/>
      <c r="N53" s="487"/>
      <c r="O53" s="861"/>
      <c r="P53" s="475" t="s">
        <v>167</v>
      </c>
    </row>
    <row r="54" spans="1:16" ht="18" customHeight="1" thickBot="1" x14ac:dyDescent="0.25">
      <c r="A54" s="1955" t="s">
        <v>92</v>
      </c>
      <c r="B54" s="1795"/>
      <c r="C54" s="488">
        <f>SUM(C55:C57)</f>
        <v>364038</v>
      </c>
      <c r="D54" s="488">
        <f>SUM(D55:D57)</f>
        <v>94649.299999999988</v>
      </c>
      <c r="E54" s="488">
        <f>SUM(E55:E57)</f>
        <v>92942.94</v>
      </c>
      <c r="F54" s="488">
        <f>ROUND(E54/D54*100,0)</f>
        <v>98</v>
      </c>
      <c r="G54" s="489">
        <f t="shared" ref="G54:P54" si="7">SUM(G55:G57)</f>
        <v>49952.549855670099</v>
      </c>
      <c r="H54" s="488">
        <f t="shared" si="7"/>
        <v>2363.3132000000001</v>
      </c>
      <c r="I54" s="488">
        <f t="shared" si="7"/>
        <v>8687.5404164948468</v>
      </c>
      <c r="J54" s="488">
        <f t="shared" si="7"/>
        <v>3246.2516000000001</v>
      </c>
      <c r="K54" s="488">
        <f t="shared" si="7"/>
        <v>64249.655072164947</v>
      </c>
      <c r="L54" s="488">
        <f t="shared" si="7"/>
        <v>24129.114123711341</v>
      </c>
      <c r="M54" s="489">
        <f t="shared" si="7"/>
        <v>4397.145804123712</v>
      </c>
      <c r="N54" s="490">
        <f t="shared" si="7"/>
        <v>79.5</v>
      </c>
      <c r="O54" s="490"/>
      <c r="P54" s="491">
        <f t="shared" si="7"/>
        <v>265.15999999999985</v>
      </c>
    </row>
    <row r="55" spans="1:16" ht="18" customHeight="1" x14ac:dyDescent="0.2">
      <c r="A55" s="1804" t="s">
        <v>91</v>
      </c>
      <c r="B55" s="1805"/>
      <c r="C55" s="395">
        <f>SUM(C58:C60)</f>
        <v>194166</v>
      </c>
      <c r="D55" s="395">
        <f>SUM(D58:D60)</f>
        <v>50482.159999999996</v>
      </c>
      <c r="E55" s="395">
        <f>SUM(E58:E60)</f>
        <v>49413.8</v>
      </c>
      <c r="F55" s="395">
        <f t="shared" ref="F55:F64" si="8">ROUND(E55/D55*100,0)</f>
        <v>98</v>
      </c>
      <c r="G55" s="396">
        <f t="shared" ref="G55:P55" si="9">SUM(G58:G60)</f>
        <v>28523.3588556701</v>
      </c>
      <c r="H55" s="395">
        <f t="shared" si="9"/>
        <v>634.21900000000005</v>
      </c>
      <c r="I55" s="395">
        <f t="shared" si="9"/>
        <v>4243.0452164948456</v>
      </c>
      <c r="J55" s="395">
        <f t="shared" si="9"/>
        <v>1924.136</v>
      </c>
      <c r="K55" s="395">
        <f t="shared" si="9"/>
        <v>35324.759072164947</v>
      </c>
      <c r="L55" s="395">
        <f t="shared" si="9"/>
        <v>12303.017123711341</v>
      </c>
      <c r="M55" s="396">
        <f t="shared" si="9"/>
        <v>1722.1788041237114</v>
      </c>
      <c r="N55" s="398">
        <f t="shared" si="9"/>
        <v>53.26</v>
      </c>
      <c r="O55" s="398"/>
      <c r="P55" s="423">
        <f t="shared" si="9"/>
        <v>265.15999999999985</v>
      </c>
    </row>
    <row r="56" spans="1:16" ht="18" customHeight="1" x14ac:dyDescent="0.2">
      <c r="A56" s="1806" t="s">
        <v>93</v>
      </c>
      <c r="B56" s="1807"/>
      <c r="C56" s="397">
        <f>SUM(C61:C62)</f>
        <v>134029</v>
      </c>
      <c r="D56" s="397">
        <f>SUM(D61:D62)</f>
        <v>34848.14</v>
      </c>
      <c r="E56" s="397">
        <f>SUM(E61:E62)</f>
        <v>34549.14</v>
      </c>
      <c r="F56" s="397">
        <f t="shared" si="8"/>
        <v>99</v>
      </c>
      <c r="G56" s="422">
        <f t="shared" ref="G56:P56" si="10">SUM(G61:G62)</f>
        <v>18103.091</v>
      </c>
      <c r="H56" s="397">
        <f t="shared" si="10"/>
        <v>1340.6942000000001</v>
      </c>
      <c r="I56" s="397">
        <f t="shared" si="10"/>
        <v>4005.1352000000002</v>
      </c>
      <c r="J56" s="397">
        <f t="shared" si="10"/>
        <v>549.01560000000006</v>
      </c>
      <c r="K56" s="397">
        <f t="shared" si="10"/>
        <v>23997.936000000002</v>
      </c>
      <c r="L56" s="397">
        <f t="shared" si="10"/>
        <v>8207.7169999999987</v>
      </c>
      <c r="M56" s="422">
        <f t="shared" si="10"/>
        <v>2317.2470000000003</v>
      </c>
      <c r="N56" s="457">
        <f t="shared" si="10"/>
        <v>26.24</v>
      </c>
      <c r="O56" s="457"/>
      <c r="P56" s="492">
        <f t="shared" si="10"/>
        <v>0</v>
      </c>
    </row>
    <row r="57" spans="1:16" ht="18" customHeight="1" thickBot="1" x14ac:dyDescent="0.25">
      <c r="A57" s="1815" t="s">
        <v>94</v>
      </c>
      <c r="B57" s="1816"/>
      <c r="C57" s="493">
        <f>SUM(C63:C64)</f>
        <v>35843</v>
      </c>
      <c r="D57" s="493">
        <f>SUM(D63:D64)</f>
        <v>9319</v>
      </c>
      <c r="E57" s="493">
        <f>SUM(E63:E64)</f>
        <v>8980</v>
      </c>
      <c r="F57" s="493">
        <f t="shared" si="8"/>
        <v>96</v>
      </c>
      <c r="G57" s="494">
        <f t="shared" ref="G57:P57" si="11">SUM(G63:G64)</f>
        <v>3326.1</v>
      </c>
      <c r="H57" s="493">
        <f t="shared" si="11"/>
        <v>388.4</v>
      </c>
      <c r="I57" s="493">
        <f t="shared" si="11"/>
        <v>439.35999999999996</v>
      </c>
      <c r="J57" s="493">
        <f t="shared" si="11"/>
        <v>773.1</v>
      </c>
      <c r="K57" s="493">
        <f t="shared" si="11"/>
        <v>4926.96</v>
      </c>
      <c r="L57" s="493">
        <f t="shared" si="11"/>
        <v>3618.38</v>
      </c>
      <c r="M57" s="494">
        <f t="shared" si="11"/>
        <v>357.72</v>
      </c>
      <c r="N57" s="495">
        <f t="shared" si="11"/>
        <v>0</v>
      </c>
      <c r="O57" s="495"/>
      <c r="P57" s="496">
        <f t="shared" si="11"/>
        <v>0</v>
      </c>
    </row>
    <row r="58" spans="1:16" ht="18" customHeight="1" x14ac:dyDescent="0.2">
      <c r="A58" s="1956" t="s">
        <v>122</v>
      </c>
      <c r="B58" s="394" t="s">
        <v>95</v>
      </c>
      <c r="C58" s="395">
        <f>SUM(C65:C67)</f>
        <v>40176</v>
      </c>
      <c r="D58" s="395">
        <f>SUM(D65:D67)</f>
        <v>10445.16</v>
      </c>
      <c r="E58" s="395">
        <f>SUM(E65:E67)</f>
        <v>9828.7999999999993</v>
      </c>
      <c r="F58" s="395">
        <f t="shared" si="8"/>
        <v>94</v>
      </c>
      <c r="G58" s="396">
        <f t="shared" ref="G58:P58" si="12">SUM(G65:G67)</f>
        <v>4678.4369999999999</v>
      </c>
      <c r="H58" s="395">
        <f t="shared" si="12"/>
        <v>163.679</v>
      </c>
      <c r="I58" s="395">
        <f t="shared" si="12"/>
        <v>1820.1680000000001</v>
      </c>
      <c r="J58" s="395">
        <f t="shared" si="12"/>
        <v>219.05599999999998</v>
      </c>
      <c r="K58" s="395">
        <f t="shared" si="12"/>
        <v>6881.34</v>
      </c>
      <c r="L58" s="395">
        <f t="shared" si="12"/>
        <v>2706.663</v>
      </c>
      <c r="M58" s="396">
        <f t="shared" si="12"/>
        <v>176.952</v>
      </c>
      <c r="N58" s="398">
        <f t="shared" si="12"/>
        <v>53.26</v>
      </c>
      <c r="O58" s="398"/>
      <c r="P58" s="423">
        <f t="shared" si="12"/>
        <v>265.15999999999985</v>
      </c>
    </row>
    <row r="59" spans="1:16" ht="18" customHeight="1" x14ac:dyDescent="0.2">
      <c r="A59" s="1957"/>
      <c r="B59" s="452" t="s">
        <v>96</v>
      </c>
      <c r="C59" s="397">
        <f>SUM(C68:C70)</f>
        <v>104880</v>
      </c>
      <c r="D59" s="397">
        <f>SUM(D68:D70)</f>
        <v>27268.400000000001</v>
      </c>
      <c r="E59" s="397">
        <f>SUM(E68:E70)</f>
        <v>26816</v>
      </c>
      <c r="F59" s="397">
        <f t="shared" si="8"/>
        <v>98</v>
      </c>
      <c r="G59" s="422">
        <f t="shared" ref="G59:P59" si="13">SUM(G68:G70)</f>
        <v>15545.071855670103</v>
      </c>
      <c r="H59" s="397">
        <f t="shared" si="13"/>
        <v>215.16</v>
      </c>
      <c r="I59" s="397">
        <f t="shared" si="13"/>
        <v>1529.0472164948453</v>
      </c>
      <c r="J59" s="397">
        <f t="shared" si="13"/>
        <v>555.87</v>
      </c>
      <c r="K59" s="397">
        <f t="shared" si="13"/>
        <v>17845.149072164946</v>
      </c>
      <c r="L59" s="397">
        <f t="shared" si="13"/>
        <v>7808.6941237113406</v>
      </c>
      <c r="M59" s="422">
        <f t="shared" si="13"/>
        <v>1162.1568041237115</v>
      </c>
      <c r="N59" s="457">
        <f t="shared" si="13"/>
        <v>0</v>
      </c>
      <c r="O59" s="457"/>
      <c r="P59" s="492">
        <f t="shared" si="13"/>
        <v>0</v>
      </c>
    </row>
    <row r="60" spans="1:16" ht="18" customHeight="1" x14ac:dyDescent="0.2">
      <c r="A60" s="1957"/>
      <c r="B60" s="452" t="s">
        <v>97</v>
      </c>
      <c r="C60" s="397">
        <f>SUM(C71)</f>
        <v>49110</v>
      </c>
      <c r="D60" s="397">
        <f>SUM(D71)</f>
        <v>12768.6</v>
      </c>
      <c r="E60" s="397">
        <f>SUM(E71)</f>
        <v>12769</v>
      </c>
      <c r="F60" s="397">
        <f t="shared" si="8"/>
        <v>100</v>
      </c>
      <c r="G60" s="422">
        <f t="shared" ref="G60:P60" si="14">SUM(G71)</f>
        <v>8299.85</v>
      </c>
      <c r="H60" s="397">
        <f t="shared" si="14"/>
        <v>255.38</v>
      </c>
      <c r="I60" s="397">
        <f t="shared" si="14"/>
        <v>893.83</v>
      </c>
      <c r="J60" s="397">
        <f t="shared" si="14"/>
        <v>1149.21</v>
      </c>
      <c r="K60" s="397">
        <f t="shared" si="14"/>
        <v>10598.27</v>
      </c>
      <c r="L60" s="397">
        <f t="shared" si="14"/>
        <v>1787.66</v>
      </c>
      <c r="M60" s="422">
        <f t="shared" si="14"/>
        <v>383.07</v>
      </c>
      <c r="N60" s="457">
        <f t="shared" si="14"/>
        <v>0</v>
      </c>
      <c r="O60" s="457"/>
      <c r="P60" s="492">
        <f t="shared" si="14"/>
        <v>0</v>
      </c>
    </row>
    <row r="61" spans="1:16" ht="18" customHeight="1" x14ac:dyDescent="0.2">
      <c r="A61" s="1957"/>
      <c r="B61" s="452" t="s">
        <v>98</v>
      </c>
      <c r="C61" s="397">
        <f>SUM(C72:C74)</f>
        <v>123849</v>
      </c>
      <c r="D61" s="397">
        <f>SUM(D72:D74)</f>
        <v>32201.14</v>
      </c>
      <c r="E61" s="397">
        <f>SUM(E72:E74)</f>
        <v>31925.14</v>
      </c>
      <c r="F61" s="397">
        <f t="shared" si="8"/>
        <v>99</v>
      </c>
      <c r="G61" s="422">
        <f t="shared" ref="G61:P61" si="15">SUM(G72:G74)</f>
        <v>16502.451000000001</v>
      </c>
      <c r="H61" s="397">
        <f t="shared" si="15"/>
        <v>1314.4542000000001</v>
      </c>
      <c r="I61" s="397">
        <f t="shared" si="15"/>
        <v>3401.6152000000002</v>
      </c>
      <c r="J61" s="397">
        <f t="shared" si="15"/>
        <v>549.01560000000006</v>
      </c>
      <c r="K61" s="397">
        <f t="shared" si="15"/>
        <v>21767.536</v>
      </c>
      <c r="L61" s="397">
        <f t="shared" si="15"/>
        <v>8155.2369999999992</v>
      </c>
      <c r="M61" s="422">
        <f t="shared" si="15"/>
        <v>2002.3670000000002</v>
      </c>
      <c r="N61" s="457">
        <f t="shared" si="15"/>
        <v>0</v>
      </c>
      <c r="O61" s="457"/>
      <c r="P61" s="492">
        <f t="shared" si="15"/>
        <v>0</v>
      </c>
    </row>
    <row r="62" spans="1:16" ht="18" customHeight="1" x14ac:dyDescent="0.2">
      <c r="A62" s="1957"/>
      <c r="B62" s="452" t="s">
        <v>99</v>
      </c>
      <c r="C62" s="397">
        <f>SUM(C75)</f>
        <v>10180</v>
      </c>
      <c r="D62" s="397">
        <f>SUM(D75)</f>
        <v>2647</v>
      </c>
      <c r="E62" s="397">
        <f>SUM(E75)</f>
        <v>2624</v>
      </c>
      <c r="F62" s="397">
        <f t="shared" si="8"/>
        <v>99</v>
      </c>
      <c r="G62" s="422">
        <f t="shared" ref="G62:P62" si="16">SUM(G75)</f>
        <v>1600.64</v>
      </c>
      <c r="H62" s="397">
        <f t="shared" si="16"/>
        <v>26.24</v>
      </c>
      <c r="I62" s="397">
        <f t="shared" si="16"/>
        <v>603.52</v>
      </c>
      <c r="J62" s="397">
        <f t="shared" si="16"/>
        <v>0</v>
      </c>
      <c r="K62" s="397">
        <f t="shared" si="16"/>
        <v>2230.4</v>
      </c>
      <c r="L62" s="397">
        <f t="shared" si="16"/>
        <v>52.48</v>
      </c>
      <c r="M62" s="422">
        <f t="shared" si="16"/>
        <v>314.88</v>
      </c>
      <c r="N62" s="457">
        <f t="shared" si="16"/>
        <v>26.24</v>
      </c>
      <c r="O62" s="457"/>
      <c r="P62" s="492">
        <f t="shared" si="16"/>
        <v>0</v>
      </c>
    </row>
    <row r="63" spans="1:16" ht="18" customHeight="1" x14ac:dyDescent="0.2">
      <c r="A63" s="1957"/>
      <c r="B63" s="452" t="s">
        <v>100</v>
      </c>
      <c r="C63" s="397">
        <f>SUM(C76:C77)</f>
        <v>16243</v>
      </c>
      <c r="D63" s="397">
        <f>SUM(D76:D77)</f>
        <v>4223</v>
      </c>
      <c r="E63" s="397">
        <f>SUM(E76:E77)</f>
        <v>3884</v>
      </c>
      <c r="F63" s="397">
        <f t="shared" si="8"/>
        <v>92</v>
      </c>
      <c r="G63" s="422">
        <f t="shared" ref="G63:P63" si="17">SUM(G76:G77)</f>
        <v>1542.5</v>
      </c>
      <c r="H63" s="397">
        <f t="shared" si="17"/>
        <v>388.4</v>
      </c>
      <c r="I63" s="397">
        <f t="shared" si="17"/>
        <v>388.4</v>
      </c>
      <c r="J63" s="397">
        <f t="shared" si="17"/>
        <v>773.1</v>
      </c>
      <c r="K63" s="397">
        <f t="shared" si="17"/>
        <v>3092.4</v>
      </c>
      <c r="L63" s="397">
        <f t="shared" si="17"/>
        <v>560.78000000000009</v>
      </c>
      <c r="M63" s="422">
        <f t="shared" si="17"/>
        <v>153.88</v>
      </c>
      <c r="N63" s="457">
        <f t="shared" si="17"/>
        <v>0</v>
      </c>
      <c r="O63" s="457"/>
      <c r="P63" s="492">
        <f t="shared" si="17"/>
        <v>0</v>
      </c>
    </row>
    <row r="64" spans="1:16" ht="18" customHeight="1" thickBot="1" x14ac:dyDescent="0.25">
      <c r="A64" s="1958"/>
      <c r="B64" s="497" t="s">
        <v>103</v>
      </c>
      <c r="C64" s="493">
        <f>SUM(C78)</f>
        <v>19600</v>
      </c>
      <c r="D64" s="493">
        <f>SUM(D78)</f>
        <v>5096</v>
      </c>
      <c r="E64" s="493">
        <f>SUM(E78)</f>
        <v>5096</v>
      </c>
      <c r="F64" s="493">
        <f t="shared" si="8"/>
        <v>100</v>
      </c>
      <c r="G64" s="494">
        <f t="shared" ref="G64:P64" si="18">SUM(G78)</f>
        <v>1783.6</v>
      </c>
      <c r="H64" s="493">
        <f t="shared" si="18"/>
        <v>0</v>
      </c>
      <c r="I64" s="493">
        <f t="shared" si="18"/>
        <v>50.96</v>
      </c>
      <c r="J64" s="493">
        <f t="shared" si="18"/>
        <v>0</v>
      </c>
      <c r="K64" s="493">
        <f t="shared" si="18"/>
        <v>1834.56</v>
      </c>
      <c r="L64" s="493">
        <f t="shared" si="18"/>
        <v>3057.6</v>
      </c>
      <c r="M64" s="494">
        <f t="shared" si="18"/>
        <v>203.84</v>
      </c>
      <c r="N64" s="495">
        <f t="shared" si="18"/>
        <v>0</v>
      </c>
      <c r="O64" s="495"/>
      <c r="P64" s="496">
        <f t="shared" si="18"/>
        <v>0</v>
      </c>
    </row>
    <row r="65" spans="1:19" ht="18" customHeight="1" x14ac:dyDescent="0.2">
      <c r="A65" s="1948" t="s">
        <v>109</v>
      </c>
      <c r="B65" s="529" t="s">
        <v>108</v>
      </c>
      <c r="C65" s="265">
        <f>C20</f>
        <v>10196</v>
      </c>
      <c r="D65" s="265">
        <f>D20</f>
        <v>2650.96</v>
      </c>
      <c r="E65" s="265">
        <f>E20</f>
        <v>2385.8000000000002</v>
      </c>
      <c r="F65" s="265">
        <f>F20</f>
        <v>90</v>
      </c>
      <c r="G65" s="266">
        <f>$E20*G20/100</f>
        <v>1431.48</v>
      </c>
      <c r="H65" s="266">
        <f>$E20*H20/100</f>
        <v>0</v>
      </c>
      <c r="I65" s="266">
        <f>$E20*I20/100</f>
        <v>357.87</v>
      </c>
      <c r="J65" s="266">
        <f>$E20*J20/100</f>
        <v>0</v>
      </c>
      <c r="K65" s="266">
        <f>SUM(G65:J65)</f>
        <v>1789.35</v>
      </c>
      <c r="L65" s="266">
        <f t="shared" ref="L65:N78" si="19">$E20*L20/100</f>
        <v>572.5920000000001</v>
      </c>
      <c r="M65" s="266">
        <f t="shared" si="19"/>
        <v>23.858000000000001</v>
      </c>
      <c r="N65" s="266">
        <f t="shared" si="19"/>
        <v>0</v>
      </c>
      <c r="O65" s="716"/>
      <c r="P65" s="267">
        <f>D65-E65</f>
        <v>265.15999999999985</v>
      </c>
      <c r="R65" s="333">
        <f>SUM(K65:N65)</f>
        <v>2385.8000000000002</v>
      </c>
      <c r="S65" s="831">
        <f>SUM(K65:P65)</f>
        <v>2650.96</v>
      </c>
    </row>
    <row r="66" spans="1:19" ht="18" customHeight="1" x14ac:dyDescent="0.2">
      <c r="A66" s="1949"/>
      <c r="B66" s="393" t="s">
        <v>113</v>
      </c>
      <c r="C66" s="421">
        <f t="shared" ref="C66:F78" si="20">C21</f>
        <v>8570</v>
      </c>
      <c r="D66" s="421">
        <f t="shared" si="20"/>
        <v>2228.1999999999998</v>
      </c>
      <c r="E66" s="421">
        <f t="shared" si="20"/>
        <v>2117</v>
      </c>
      <c r="F66" s="421">
        <f t="shared" si="20"/>
        <v>95</v>
      </c>
      <c r="G66" s="328">
        <f t="shared" ref="G66:H78" si="21">$E21*G21/100</f>
        <v>637.2170000000001</v>
      </c>
      <c r="H66" s="328">
        <f t="shared" si="21"/>
        <v>57.159000000000006</v>
      </c>
      <c r="I66" s="328">
        <f t="shared" ref="I66:J78" si="22">$E21*I21/100</f>
        <v>876.43799999999999</v>
      </c>
      <c r="J66" s="328">
        <f t="shared" si="22"/>
        <v>59.275999999999996</v>
      </c>
      <c r="K66" s="328">
        <f t="shared" ref="K66:K78" si="23">SUM(G66:J66)</f>
        <v>1630.0900000000001</v>
      </c>
      <c r="L66" s="328">
        <f t="shared" si="19"/>
        <v>429.75099999999998</v>
      </c>
      <c r="M66" s="328">
        <f t="shared" si="19"/>
        <v>46.574000000000005</v>
      </c>
      <c r="N66" s="328">
        <f t="shared" si="19"/>
        <v>0</v>
      </c>
      <c r="O66" s="329"/>
      <c r="P66" s="531"/>
      <c r="R66" s="333">
        <f t="shared" ref="R66:R78" si="24">SUM(K66:N66)</f>
        <v>2106.4150000000004</v>
      </c>
      <c r="S66" s="831">
        <f t="shared" ref="S66:S78" si="25">SUM(K66:P66)</f>
        <v>2106.4150000000004</v>
      </c>
    </row>
    <row r="67" spans="1:19" ht="18" customHeight="1" x14ac:dyDescent="0.2">
      <c r="A67" s="1949"/>
      <c r="B67" s="393" t="s">
        <v>114</v>
      </c>
      <c r="C67" s="421">
        <f t="shared" si="20"/>
        <v>21410</v>
      </c>
      <c r="D67" s="421">
        <f t="shared" si="20"/>
        <v>5566</v>
      </c>
      <c r="E67" s="421">
        <f t="shared" si="20"/>
        <v>5326</v>
      </c>
      <c r="F67" s="421">
        <f t="shared" si="20"/>
        <v>100</v>
      </c>
      <c r="G67" s="328">
        <f t="shared" si="21"/>
        <v>2609.7399999999998</v>
      </c>
      <c r="H67" s="328">
        <f t="shared" si="21"/>
        <v>106.52</v>
      </c>
      <c r="I67" s="328">
        <f t="shared" si="22"/>
        <v>585.86</v>
      </c>
      <c r="J67" s="328">
        <f t="shared" si="22"/>
        <v>159.78</v>
      </c>
      <c r="K67" s="328">
        <f t="shared" si="23"/>
        <v>3461.9</v>
      </c>
      <c r="L67" s="328">
        <f t="shared" si="19"/>
        <v>1704.32</v>
      </c>
      <c r="M67" s="328">
        <f t="shared" si="19"/>
        <v>106.52</v>
      </c>
      <c r="N67" s="328">
        <f t="shared" si="19"/>
        <v>53.26</v>
      </c>
      <c r="O67" s="329"/>
      <c r="P67" s="531"/>
      <c r="R67" s="333">
        <f t="shared" si="24"/>
        <v>5326.0000000000009</v>
      </c>
      <c r="S67" s="831">
        <f t="shared" si="25"/>
        <v>5326.0000000000009</v>
      </c>
    </row>
    <row r="68" spans="1:19" ht="18" customHeight="1" x14ac:dyDescent="0.2">
      <c r="A68" s="1949"/>
      <c r="B68" s="393" t="s">
        <v>115</v>
      </c>
      <c r="C68" s="421">
        <f t="shared" si="20"/>
        <v>45100</v>
      </c>
      <c r="D68" s="421">
        <f t="shared" si="20"/>
        <v>11726</v>
      </c>
      <c r="E68" s="421">
        <f t="shared" si="20"/>
        <v>11274</v>
      </c>
      <c r="F68" s="421">
        <f t="shared" si="20"/>
        <v>97</v>
      </c>
      <c r="G68" s="328">
        <f t="shared" si="21"/>
        <v>7206.0618556701029</v>
      </c>
      <c r="H68" s="328">
        <f t="shared" si="21"/>
        <v>0</v>
      </c>
      <c r="I68" s="328">
        <f t="shared" si="22"/>
        <v>464.90721649484533</v>
      </c>
      <c r="J68" s="328">
        <f t="shared" si="22"/>
        <v>0</v>
      </c>
      <c r="K68" s="328">
        <f t="shared" si="23"/>
        <v>7670.9690721649486</v>
      </c>
      <c r="L68" s="328">
        <f>$E23*L23/100</f>
        <v>3486.8041237113403</v>
      </c>
      <c r="M68" s="328">
        <f t="shared" si="19"/>
        <v>116.22680412371133</v>
      </c>
      <c r="N68" s="328">
        <f t="shared" si="19"/>
        <v>0</v>
      </c>
      <c r="O68" s="329"/>
      <c r="P68" s="502"/>
      <c r="R68" s="333">
        <f t="shared" si="24"/>
        <v>11274</v>
      </c>
      <c r="S68" s="831">
        <f t="shared" si="25"/>
        <v>11274</v>
      </c>
    </row>
    <row r="69" spans="1:19" ht="18" customHeight="1" x14ac:dyDescent="0.2">
      <c r="A69" s="1949"/>
      <c r="B69" s="393" t="s">
        <v>116</v>
      </c>
      <c r="C69" s="421">
        <f t="shared" si="20"/>
        <v>11490</v>
      </c>
      <c r="D69" s="421">
        <f t="shared" si="20"/>
        <v>2987</v>
      </c>
      <c r="E69" s="421">
        <f t="shared" si="20"/>
        <v>2987</v>
      </c>
      <c r="F69" s="421">
        <f t="shared" si="20"/>
        <v>100</v>
      </c>
      <c r="G69" s="328">
        <f t="shared" si="21"/>
        <v>1433.76</v>
      </c>
      <c r="H69" s="328">
        <f t="shared" si="21"/>
        <v>89.61</v>
      </c>
      <c r="I69" s="328">
        <f t="shared" si="22"/>
        <v>59.74</v>
      </c>
      <c r="J69" s="328">
        <f t="shared" si="22"/>
        <v>179.22</v>
      </c>
      <c r="K69" s="328">
        <f>SUM(G69:J69)</f>
        <v>1762.33</v>
      </c>
      <c r="L69" s="328">
        <f>$E24*L24/100</f>
        <v>806.49</v>
      </c>
      <c r="M69" s="328">
        <f t="shared" si="19"/>
        <v>418.18</v>
      </c>
      <c r="N69" s="328">
        <f t="shared" si="19"/>
        <v>0</v>
      </c>
      <c r="O69" s="329"/>
      <c r="P69" s="502"/>
      <c r="R69" s="333">
        <f t="shared" si="24"/>
        <v>2986.9999999999995</v>
      </c>
      <c r="S69" s="831">
        <f t="shared" si="25"/>
        <v>2986.9999999999995</v>
      </c>
    </row>
    <row r="70" spans="1:19" ht="18" customHeight="1" x14ac:dyDescent="0.2">
      <c r="A70" s="1949"/>
      <c r="B70" s="393" t="s">
        <v>117</v>
      </c>
      <c r="C70" s="421">
        <f t="shared" si="20"/>
        <v>48290</v>
      </c>
      <c r="D70" s="421">
        <f t="shared" si="20"/>
        <v>12555.4</v>
      </c>
      <c r="E70" s="421">
        <f t="shared" si="20"/>
        <v>12555</v>
      </c>
      <c r="F70" s="421">
        <f t="shared" si="20"/>
        <v>100</v>
      </c>
      <c r="G70" s="328">
        <f t="shared" si="21"/>
        <v>6905.25</v>
      </c>
      <c r="H70" s="328">
        <f t="shared" si="21"/>
        <v>125.55</v>
      </c>
      <c r="I70" s="328">
        <f t="shared" si="22"/>
        <v>1004.4</v>
      </c>
      <c r="J70" s="328">
        <f t="shared" si="22"/>
        <v>376.65</v>
      </c>
      <c r="K70" s="328">
        <f t="shared" si="23"/>
        <v>8411.85</v>
      </c>
      <c r="L70" s="328">
        <f>$E25*L25/100</f>
        <v>3515.4</v>
      </c>
      <c r="M70" s="328">
        <f t="shared" si="19"/>
        <v>627.75</v>
      </c>
      <c r="N70" s="328">
        <f t="shared" si="19"/>
        <v>0</v>
      </c>
      <c r="O70" s="329"/>
      <c r="P70" s="502"/>
      <c r="R70" s="333">
        <f t="shared" si="24"/>
        <v>12555</v>
      </c>
      <c r="S70" s="831">
        <f t="shared" si="25"/>
        <v>12555</v>
      </c>
    </row>
    <row r="71" spans="1:19" ht="18" customHeight="1" x14ac:dyDescent="0.2">
      <c r="A71" s="1949"/>
      <c r="B71" s="393" t="s">
        <v>118</v>
      </c>
      <c r="C71" s="503">
        <f t="shared" si="20"/>
        <v>49110</v>
      </c>
      <c r="D71" s="503">
        <f t="shared" si="20"/>
        <v>12768.6</v>
      </c>
      <c r="E71" s="503">
        <f t="shared" si="20"/>
        <v>12769</v>
      </c>
      <c r="F71" s="503">
        <f t="shared" si="20"/>
        <v>100</v>
      </c>
      <c r="G71" s="328">
        <f t="shared" si="21"/>
        <v>8299.85</v>
      </c>
      <c r="H71" s="328">
        <f t="shared" si="21"/>
        <v>255.38</v>
      </c>
      <c r="I71" s="328">
        <f t="shared" si="22"/>
        <v>893.83</v>
      </c>
      <c r="J71" s="328">
        <f t="shared" si="22"/>
        <v>1149.21</v>
      </c>
      <c r="K71" s="328">
        <f t="shared" si="23"/>
        <v>10598.27</v>
      </c>
      <c r="L71" s="328">
        <f t="shared" si="19"/>
        <v>1787.66</v>
      </c>
      <c r="M71" s="328">
        <f t="shared" si="19"/>
        <v>383.07</v>
      </c>
      <c r="N71" s="328">
        <f t="shared" si="19"/>
        <v>0</v>
      </c>
      <c r="O71" s="329"/>
      <c r="P71" s="502"/>
      <c r="R71" s="333">
        <f t="shared" si="24"/>
        <v>12769</v>
      </c>
      <c r="S71" s="831">
        <f t="shared" si="25"/>
        <v>12769</v>
      </c>
    </row>
    <row r="72" spans="1:19" ht="18" customHeight="1" x14ac:dyDescent="0.2">
      <c r="A72" s="1949"/>
      <c r="B72" s="393" t="s">
        <v>110</v>
      </c>
      <c r="C72" s="503">
        <f t="shared" si="20"/>
        <v>44060</v>
      </c>
      <c r="D72" s="503">
        <f t="shared" si="20"/>
        <v>11456</v>
      </c>
      <c r="E72" s="503">
        <f t="shared" si="20"/>
        <v>11341</v>
      </c>
      <c r="F72" s="503">
        <f t="shared" si="20"/>
        <v>98.996159217877107</v>
      </c>
      <c r="G72" s="328">
        <f t="shared" si="21"/>
        <v>7485.06</v>
      </c>
      <c r="H72" s="328">
        <f t="shared" si="21"/>
        <v>793.87</v>
      </c>
      <c r="I72" s="328">
        <f t="shared" si="22"/>
        <v>1247.51</v>
      </c>
      <c r="J72" s="328">
        <f t="shared" si="22"/>
        <v>113.41</v>
      </c>
      <c r="K72" s="328">
        <f t="shared" si="23"/>
        <v>9639.85</v>
      </c>
      <c r="L72" s="328">
        <f t="shared" si="19"/>
        <v>340.23</v>
      </c>
      <c r="M72" s="328">
        <f t="shared" si="19"/>
        <v>1360.92</v>
      </c>
      <c r="N72" s="328">
        <f t="shared" si="19"/>
        <v>0</v>
      </c>
      <c r="O72" s="329"/>
      <c r="P72" s="502"/>
      <c r="R72" s="333">
        <f t="shared" si="24"/>
        <v>11341</v>
      </c>
      <c r="S72" s="831">
        <f t="shared" si="25"/>
        <v>11341</v>
      </c>
    </row>
    <row r="73" spans="1:19" ht="18" customHeight="1" x14ac:dyDescent="0.2">
      <c r="A73" s="1949"/>
      <c r="B73" s="393" t="s">
        <v>119</v>
      </c>
      <c r="C73" s="503">
        <f t="shared" si="20"/>
        <v>37400</v>
      </c>
      <c r="D73" s="503">
        <f t="shared" si="20"/>
        <v>9724</v>
      </c>
      <c r="E73" s="503">
        <f t="shared" si="20"/>
        <v>9694</v>
      </c>
      <c r="F73" s="503">
        <f t="shared" si="20"/>
        <v>100</v>
      </c>
      <c r="G73" s="328">
        <f t="shared" si="21"/>
        <v>1938.8</v>
      </c>
      <c r="H73" s="328">
        <f t="shared" si="21"/>
        <v>193.88</v>
      </c>
      <c r="I73" s="328">
        <f t="shared" si="22"/>
        <v>193.88</v>
      </c>
      <c r="J73" s="328">
        <f t="shared" si="22"/>
        <v>0</v>
      </c>
      <c r="K73" s="328">
        <f t="shared" si="23"/>
        <v>2326.56</v>
      </c>
      <c r="L73" s="328">
        <f t="shared" si="19"/>
        <v>7270.5</v>
      </c>
      <c r="M73" s="328">
        <f t="shared" si="19"/>
        <v>96.94</v>
      </c>
      <c r="N73" s="328">
        <f t="shared" si="19"/>
        <v>0</v>
      </c>
      <c r="O73" s="329"/>
      <c r="P73" s="502"/>
      <c r="R73" s="333">
        <f t="shared" si="24"/>
        <v>9694</v>
      </c>
      <c r="S73" s="831">
        <f t="shared" si="25"/>
        <v>9694</v>
      </c>
    </row>
    <row r="74" spans="1:19" ht="18" customHeight="1" x14ac:dyDescent="0.2">
      <c r="A74" s="1949"/>
      <c r="B74" s="393" t="s">
        <v>111</v>
      </c>
      <c r="C74" s="503">
        <f t="shared" si="20"/>
        <v>42389</v>
      </c>
      <c r="D74" s="503">
        <f t="shared" si="20"/>
        <v>11021.140000000001</v>
      </c>
      <c r="E74" s="503">
        <f t="shared" si="20"/>
        <v>10890.140000000001</v>
      </c>
      <c r="F74" s="503">
        <f t="shared" si="20"/>
        <v>98.811375229785668</v>
      </c>
      <c r="G74" s="328">
        <f t="shared" si="21"/>
        <v>7078.5910000000013</v>
      </c>
      <c r="H74" s="328">
        <f t="shared" si="21"/>
        <v>326.70420000000007</v>
      </c>
      <c r="I74" s="328">
        <f t="shared" si="22"/>
        <v>1960.2252000000001</v>
      </c>
      <c r="J74" s="328">
        <f t="shared" si="22"/>
        <v>435.60560000000004</v>
      </c>
      <c r="K74" s="328">
        <f t="shared" si="23"/>
        <v>9801.126000000002</v>
      </c>
      <c r="L74" s="328">
        <f t="shared" si="19"/>
        <v>544.50700000000006</v>
      </c>
      <c r="M74" s="328">
        <f t="shared" si="19"/>
        <v>544.50700000000006</v>
      </c>
      <c r="N74" s="328">
        <f t="shared" si="19"/>
        <v>0</v>
      </c>
      <c r="O74" s="329"/>
      <c r="P74" s="502"/>
      <c r="R74" s="333">
        <f t="shared" si="24"/>
        <v>10890.140000000001</v>
      </c>
      <c r="S74" s="831">
        <f t="shared" si="25"/>
        <v>10890.140000000001</v>
      </c>
    </row>
    <row r="75" spans="1:19" ht="18" customHeight="1" x14ac:dyDescent="0.2">
      <c r="A75" s="1949"/>
      <c r="B75" s="393" t="s">
        <v>99</v>
      </c>
      <c r="C75" s="503">
        <f t="shared" si="20"/>
        <v>10180</v>
      </c>
      <c r="D75" s="503">
        <f t="shared" si="20"/>
        <v>2647</v>
      </c>
      <c r="E75" s="503">
        <f t="shared" si="20"/>
        <v>2624</v>
      </c>
      <c r="F75" s="503">
        <f t="shared" si="20"/>
        <v>100</v>
      </c>
      <c r="G75" s="328">
        <f t="shared" si="21"/>
        <v>1600.64</v>
      </c>
      <c r="H75" s="328">
        <f t="shared" si="21"/>
        <v>26.24</v>
      </c>
      <c r="I75" s="328">
        <f t="shared" si="22"/>
        <v>603.52</v>
      </c>
      <c r="J75" s="328">
        <f t="shared" si="22"/>
        <v>0</v>
      </c>
      <c r="K75" s="328">
        <f t="shared" si="23"/>
        <v>2230.4</v>
      </c>
      <c r="L75" s="328">
        <f t="shared" si="19"/>
        <v>52.48</v>
      </c>
      <c r="M75" s="328">
        <f t="shared" si="19"/>
        <v>314.88</v>
      </c>
      <c r="N75" s="328">
        <f t="shared" si="19"/>
        <v>26.24</v>
      </c>
      <c r="O75" s="329"/>
      <c r="P75" s="502"/>
      <c r="R75" s="333">
        <f t="shared" si="24"/>
        <v>2624</v>
      </c>
      <c r="S75" s="831">
        <f t="shared" si="25"/>
        <v>2624</v>
      </c>
    </row>
    <row r="76" spans="1:19" ht="18" customHeight="1" x14ac:dyDescent="0.2">
      <c r="A76" s="1949"/>
      <c r="B76" s="393" t="s">
        <v>100</v>
      </c>
      <c r="C76" s="503">
        <f t="shared" si="20"/>
        <v>14804</v>
      </c>
      <c r="D76" s="503">
        <f t="shared" si="20"/>
        <v>3849</v>
      </c>
      <c r="E76" s="503">
        <f t="shared" si="20"/>
        <v>3847</v>
      </c>
      <c r="F76" s="503">
        <f t="shared" si="20"/>
        <v>100</v>
      </c>
      <c r="G76" s="328">
        <f t="shared" si="21"/>
        <v>1538.8</v>
      </c>
      <c r="H76" s="328">
        <f t="shared" si="21"/>
        <v>384.7</v>
      </c>
      <c r="I76" s="328">
        <f t="shared" si="22"/>
        <v>384.7</v>
      </c>
      <c r="J76" s="328">
        <f t="shared" si="22"/>
        <v>769.4</v>
      </c>
      <c r="K76" s="328">
        <f t="shared" si="23"/>
        <v>3077.6</v>
      </c>
      <c r="L76" s="328">
        <f t="shared" si="19"/>
        <v>538.58000000000004</v>
      </c>
      <c r="M76" s="328">
        <f t="shared" si="19"/>
        <v>153.88</v>
      </c>
      <c r="N76" s="328">
        <f t="shared" si="19"/>
        <v>0</v>
      </c>
      <c r="O76" s="329"/>
      <c r="P76" s="502"/>
      <c r="R76" s="333">
        <f t="shared" si="24"/>
        <v>3770.06</v>
      </c>
      <c r="S76" s="831">
        <f t="shared" si="25"/>
        <v>3770.06</v>
      </c>
    </row>
    <row r="77" spans="1:19" ht="18" customHeight="1" x14ac:dyDescent="0.2">
      <c r="A77" s="1949"/>
      <c r="B77" s="309" t="s">
        <v>112</v>
      </c>
      <c r="C77" s="503">
        <f t="shared" si="20"/>
        <v>1439</v>
      </c>
      <c r="D77" s="503">
        <f t="shared" si="20"/>
        <v>374</v>
      </c>
      <c r="E77" s="503">
        <f t="shared" si="20"/>
        <v>37</v>
      </c>
      <c r="F77" s="503">
        <f t="shared" si="20"/>
        <v>10</v>
      </c>
      <c r="G77" s="328">
        <f t="shared" si="21"/>
        <v>3.7</v>
      </c>
      <c r="H77" s="328">
        <f t="shared" si="21"/>
        <v>3.7</v>
      </c>
      <c r="I77" s="328">
        <f t="shared" si="22"/>
        <v>3.7</v>
      </c>
      <c r="J77" s="328">
        <f t="shared" si="22"/>
        <v>3.7</v>
      </c>
      <c r="K77" s="328">
        <f t="shared" si="23"/>
        <v>14.8</v>
      </c>
      <c r="L77" s="328">
        <f t="shared" si="19"/>
        <v>22.2</v>
      </c>
      <c r="M77" s="328">
        <f t="shared" si="19"/>
        <v>0</v>
      </c>
      <c r="N77" s="328">
        <f t="shared" si="19"/>
        <v>0</v>
      </c>
      <c r="O77" s="329"/>
      <c r="P77" s="502"/>
      <c r="R77" s="333">
        <f t="shared" si="24"/>
        <v>37</v>
      </c>
      <c r="S77" s="831">
        <f t="shared" si="25"/>
        <v>37</v>
      </c>
    </row>
    <row r="78" spans="1:19" ht="18" customHeight="1" thickBot="1" x14ac:dyDescent="0.25">
      <c r="A78" s="1950"/>
      <c r="B78" s="506" t="s">
        <v>103</v>
      </c>
      <c r="C78" s="507">
        <f t="shared" si="20"/>
        <v>19600</v>
      </c>
      <c r="D78" s="507">
        <f t="shared" si="20"/>
        <v>5096</v>
      </c>
      <c r="E78" s="507">
        <f t="shared" si="20"/>
        <v>5096</v>
      </c>
      <c r="F78" s="507">
        <f t="shared" si="20"/>
        <v>100</v>
      </c>
      <c r="G78" s="296">
        <f t="shared" si="21"/>
        <v>1783.6</v>
      </c>
      <c r="H78" s="296">
        <f t="shared" si="21"/>
        <v>0</v>
      </c>
      <c r="I78" s="296">
        <f t="shared" si="22"/>
        <v>50.96</v>
      </c>
      <c r="J78" s="296">
        <f t="shared" si="22"/>
        <v>0</v>
      </c>
      <c r="K78" s="296">
        <f t="shared" si="23"/>
        <v>1834.56</v>
      </c>
      <c r="L78" s="296">
        <f t="shared" si="19"/>
        <v>3057.6</v>
      </c>
      <c r="M78" s="296">
        <f t="shared" si="19"/>
        <v>203.84</v>
      </c>
      <c r="N78" s="296">
        <f t="shared" si="19"/>
        <v>0</v>
      </c>
      <c r="O78" s="302"/>
      <c r="P78" s="508"/>
      <c r="R78" s="333">
        <f t="shared" si="24"/>
        <v>5096</v>
      </c>
      <c r="S78" s="831">
        <f t="shared" si="25"/>
        <v>5096</v>
      </c>
    </row>
  </sheetData>
  <mergeCells count="22">
    <mergeCell ref="A58:A64"/>
    <mergeCell ref="A65:A78"/>
    <mergeCell ref="A49:B53"/>
    <mergeCell ref="A54:B54"/>
    <mergeCell ref="A55:B55"/>
    <mergeCell ref="A56:B56"/>
    <mergeCell ref="A57:B57"/>
    <mergeCell ref="E41:K41"/>
    <mergeCell ref="A4:B8"/>
    <mergeCell ref="A9:B9"/>
    <mergeCell ref="A10:B10"/>
    <mergeCell ref="A11:B11"/>
    <mergeCell ref="A12:B12"/>
    <mergeCell ref="G6:K6"/>
    <mergeCell ref="G5:N5"/>
    <mergeCell ref="E4:N4"/>
    <mergeCell ref="A1:P1"/>
    <mergeCell ref="G2:H2"/>
    <mergeCell ref="I3:K3"/>
    <mergeCell ref="A20:A33"/>
    <mergeCell ref="A13:A19"/>
    <mergeCell ref="B3:E3"/>
  </mergeCells>
  <phoneticPr fontId="3"/>
  <printOptions horizontalCentered="1"/>
  <pageMargins left="0.59055118110236227" right="0.59055118110236227" top="0.59055118110236227" bottom="0.39370078740157483" header="0.51181102362204722" footer="0.31496062992125984"/>
  <pageSetup paperSize="9" scale="70" pageOrder="overThenDown" orientation="portrait" r:id="rId1"/>
  <headerFooter scaleWithDoc="0" alignWithMargins="0">
    <oddFooter>&amp;C&amp;18-&amp;P -</oddFooter>
  </headerFooter>
  <rowBreaks count="1" manualBreakCount="1">
    <brk id="46" max="16383" man="1"/>
  </rowBreaks>
  <colBreaks count="2" manualBreakCount="2">
    <brk id="22" min="1" max="12" man="1"/>
    <brk id="40"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BE78"/>
  <sheetViews>
    <sheetView tabSelected="1" view="pageBreakPreview" zoomScale="70" zoomScaleNormal="100" zoomScaleSheetLayoutView="70" workbookViewId="0">
      <pane xSplit="2" ySplit="8" topLeftCell="C9" activePane="bottomRight" state="frozen"/>
      <selection activeCell="A91" sqref="A91:M92"/>
      <selection pane="topRight" activeCell="A91" sqref="A91:M92"/>
      <selection pane="bottomLeft" activeCell="A91" sqref="A91:M92"/>
      <selection pane="bottomRight" activeCell="A91" sqref="A91:M92"/>
    </sheetView>
  </sheetViews>
  <sheetFormatPr defaultColWidth="13.33203125" defaultRowHeight="16.2" x14ac:dyDescent="0.2"/>
  <cols>
    <col min="1" max="1" width="2.88671875" style="221" bestFit="1" customWidth="1"/>
    <col min="2" max="2" width="8.6640625" style="221" customWidth="1"/>
    <col min="3" max="3" width="11" style="221" customWidth="1"/>
    <col min="4" max="5" width="8.77734375" style="221" customWidth="1"/>
    <col min="6" max="6" width="8.6640625" style="221" customWidth="1"/>
    <col min="7" max="14" width="5" style="221" customWidth="1"/>
    <col min="15" max="15" width="7.33203125" style="221" customWidth="1"/>
    <col min="16" max="16" width="3.33203125" style="221" customWidth="1"/>
    <col min="17" max="17" width="8.21875" style="513" customWidth="1"/>
    <col min="18" max="18" width="8.33203125" style="512" customWidth="1"/>
    <col min="19" max="19" width="7.88671875" style="512" customWidth="1"/>
    <col min="20" max="20" width="8.33203125" style="221" customWidth="1"/>
    <col min="21" max="21" width="8.44140625" style="512" customWidth="1"/>
    <col min="22" max="22" width="9.88671875" style="512" customWidth="1"/>
    <col min="23" max="23" width="8" style="221" customWidth="1"/>
    <col min="24" max="24" width="10.77734375" style="221" customWidth="1"/>
    <col min="25" max="25" width="11.77734375" style="221" customWidth="1"/>
    <col min="26" max="26" width="10.21875" style="221" customWidth="1"/>
    <col min="27" max="27" width="11.109375" style="221" customWidth="1"/>
    <col min="28" max="28" width="9.77734375" style="512" customWidth="1"/>
    <col min="29" max="29" width="7.6640625" style="512" customWidth="1"/>
    <col min="30" max="30" width="10.77734375" style="221" customWidth="1"/>
    <col min="31" max="31" width="7.6640625" style="512" customWidth="1"/>
    <col min="32" max="32" width="9.77734375" style="221" customWidth="1"/>
    <col min="33" max="33" width="7.6640625" style="512" customWidth="1"/>
    <col min="34" max="34" width="9.77734375" style="221" customWidth="1"/>
    <col min="35" max="35" width="7.6640625" style="512" customWidth="1"/>
    <col min="36" max="36" width="10" style="221" customWidth="1"/>
    <col min="37" max="37" width="7.6640625" style="512" customWidth="1"/>
    <col min="38" max="38" width="10.109375" style="221" customWidth="1"/>
    <col min="39" max="39" width="7.6640625" style="512" customWidth="1"/>
    <col min="40" max="40" width="12" style="512" customWidth="1"/>
    <col min="41" max="41" width="7.6640625" style="512" customWidth="1"/>
    <col min="42" max="42" width="12.109375" style="221" customWidth="1"/>
    <col min="43" max="43" width="11.44140625" style="221" customWidth="1"/>
    <col min="44" max="45" width="7.6640625" style="221" customWidth="1"/>
    <col min="46" max="46" width="11.6640625" style="512" customWidth="1"/>
    <col min="47" max="47" width="7.6640625" style="512" customWidth="1"/>
    <col min="48" max="48" width="10" style="221" customWidth="1"/>
    <col min="49" max="49" width="7.6640625" style="512" customWidth="1"/>
    <col min="50" max="50" width="7.77734375" style="221" customWidth="1"/>
    <col min="51" max="51" width="7" style="512" customWidth="1"/>
    <col min="52" max="52" width="9.88671875" style="221" customWidth="1"/>
    <col min="53" max="53" width="6.77734375" style="512" customWidth="1"/>
    <col min="54" max="54" width="11.21875" style="221" customWidth="1"/>
    <col min="55" max="55" width="7" style="512" customWidth="1"/>
    <col min="56" max="56" width="9.21875" style="221" customWidth="1"/>
    <col min="57" max="57" width="7.77734375" style="512" customWidth="1"/>
    <col min="58" max="58" width="3.44140625" style="221" customWidth="1"/>
    <col min="59" max="16384" width="13.33203125" style="221"/>
  </cols>
  <sheetData>
    <row r="1" spans="1:57" x14ac:dyDescent="0.2">
      <c r="A1" s="1959" t="s">
        <v>774</v>
      </c>
      <c r="B1" s="1959"/>
      <c r="C1" s="1959"/>
      <c r="D1" s="1959"/>
      <c r="E1" s="1959"/>
      <c r="F1" s="1959"/>
      <c r="G1" s="1959"/>
      <c r="H1" s="1959"/>
      <c r="I1" s="1959"/>
      <c r="J1" s="1959"/>
      <c r="K1" s="1959"/>
      <c r="L1" s="1959"/>
      <c r="M1" s="1959"/>
      <c r="N1" s="1959"/>
      <c r="O1" s="1959"/>
      <c r="P1" s="1959"/>
    </row>
    <row r="2" spans="1:57" x14ac:dyDescent="0.2">
      <c r="B2" s="763"/>
      <c r="C2" s="763"/>
      <c r="D2" s="763"/>
      <c r="E2" s="214"/>
      <c r="F2" s="214"/>
      <c r="G2" s="1961"/>
      <c r="H2" s="1961"/>
      <c r="I2" s="214"/>
      <c r="J2" s="214"/>
      <c r="K2" s="214"/>
      <c r="L2" s="214"/>
      <c r="M2" s="214"/>
      <c r="N2" s="214"/>
      <c r="O2" s="214"/>
      <c r="P2" s="214"/>
    </row>
    <row r="3" spans="1:57" ht="16.8" thickBot="1" x14ac:dyDescent="0.25">
      <c r="B3" s="1975" t="s">
        <v>558</v>
      </c>
      <c r="C3" s="1975"/>
      <c r="D3" s="1975"/>
      <c r="E3" s="1975"/>
      <c r="F3" s="1975"/>
      <c r="G3" s="1975"/>
      <c r="H3" s="1975"/>
      <c r="I3" s="1975"/>
      <c r="J3" s="1975"/>
      <c r="K3" s="1975"/>
      <c r="L3" s="1975"/>
      <c r="M3" s="214"/>
      <c r="N3" s="214"/>
      <c r="O3" s="214"/>
      <c r="P3" s="464"/>
      <c r="Q3" s="465"/>
      <c r="R3" s="466"/>
      <c r="S3" s="466"/>
      <c r="T3" s="464"/>
      <c r="U3" s="466"/>
      <c r="V3" s="466"/>
      <c r="W3" s="464"/>
      <c r="X3" s="464"/>
      <c r="Y3" s="464"/>
      <c r="Z3" s="464"/>
      <c r="AA3" s="464"/>
      <c r="AB3" s="466"/>
      <c r="AC3" s="466"/>
      <c r="AD3" s="464"/>
      <c r="AE3" s="466"/>
      <c r="AF3" s="464"/>
      <c r="AG3" s="466"/>
      <c r="AH3" s="464"/>
      <c r="AI3" s="466"/>
      <c r="AJ3" s="464"/>
      <c r="AK3" s="466"/>
      <c r="AL3" s="464"/>
      <c r="AM3" s="466"/>
      <c r="AN3" s="466"/>
      <c r="AO3" s="466"/>
      <c r="AP3" s="464"/>
      <c r="AQ3" s="464"/>
      <c r="AR3" s="464"/>
      <c r="AS3" s="464"/>
      <c r="AT3" s="466"/>
      <c r="AU3" s="466"/>
      <c r="AV3" s="464"/>
      <c r="AW3" s="466"/>
      <c r="AX3" s="417"/>
      <c r="AY3" s="467"/>
      <c r="AZ3" s="222"/>
      <c r="BA3" s="468"/>
      <c r="BB3" s="222"/>
      <c r="BC3" s="468"/>
      <c r="BD3" s="222"/>
      <c r="BE3" s="468"/>
    </row>
    <row r="4" spans="1:57" ht="18" customHeight="1" x14ac:dyDescent="0.2">
      <c r="A4" s="1951" t="s">
        <v>154</v>
      </c>
      <c r="B4" s="1952"/>
      <c r="C4" s="469" t="s">
        <v>168</v>
      </c>
      <c r="D4" s="469" t="s">
        <v>168</v>
      </c>
      <c r="E4" s="1976" t="s">
        <v>377</v>
      </c>
      <c r="F4" s="1977"/>
      <c r="G4" s="1977"/>
      <c r="H4" s="1977"/>
      <c r="I4" s="1977"/>
      <c r="J4" s="1977"/>
      <c r="K4" s="1977"/>
      <c r="L4" s="1977"/>
      <c r="M4" s="1977"/>
      <c r="N4" s="1978"/>
      <c r="O4" s="470"/>
      <c r="Q4" s="471"/>
      <c r="R4" s="221"/>
      <c r="S4" s="221"/>
      <c r="U4" s="221"/>
      <c r="V4" s="221"/>
      <c r="AB4" s="221"/>
      <c r="AC4" s="221"/>
      <c r="AE4" s="221"/>
      <c r="AG4" s="221"/>
      <c r="AI4" s="221"/>
      <c r="AK4" s="221"/>
      <c r="AM4" s="221"/>
      <c r="AN4" s="221"/>
      <c r="AO4" s="221"/>
      <c r="AT4" s="221"/>
      <c r="AU4" s="221"/>
      <c r="AW4" s="221"/>
      <c r="AY4" s="221"/>
      <c r="BA4" s="221"/>
      <c r="BC4" s="221"/>
      <c r="BE4" s="221"/>
    </row>
    <row r="5" spans="1:57" ht="18" customHeight="1" x14ac:dyDescent="0.2">
      <c r="A5" s="1953"/>
      <c r="B5" s="1926"/>
      <c r="C5" s="472" t="s">
        <v>170</v>
      </c>
      <c r="D5" s="472" t="s">
        <v>170</v>
      </c>
      <c r="E5" s="473" t="s">
        <v>171</v>
      </c>
      <c r="F5" s="474"/>
      <c r="G5" s="1943" t="s">
        <v>378</v>
      </c>
      <c r="H5" s="1944"/>
      <c r="I5" s="1944"/>
      <c r="J5" s="1944"/>
      <c r="K5" s="1944"/>
      <c r="L5" s="1944"/>
      <c r="M5" s="1944"/>
      <c r="N5" s="1945"/>
      <c r="O5" s="475" t="s">
        <v>172</v>
      </c>
      <c r="Q5" s="471"/>
      <c r="R5" s="221"/>
      <c r="S5" s="221"/>
      <c r="U5" s="221"/>
      <c r="V5" s="221"/>
      <c r="AB5" s="221"/>
      <c r="AC5" s="221"/>
      <c r="AE5" s="221"/>
      <c r="AG5" s="221"/>
      <c r="AI5" s="221"/>
      <c r="AK5" s="221"/>
      <c r="AM5" s="221"/>
      <c r="AN5" s="221"/>
      <c r="AO5" s="221"/>
      <c r="AT5" s="221"/>
      <c r="AU5" s="221"/>
      <c r="AW5" s="221"/>
      <c r="AY5" s="221"/>
      <c r="BA5" s="221"/>
      <c r="BC5" s="221"/>
      <c r="BE5" s="221"/>
    </row>
    <row r="6" spans="1:57" ht="18" customHeight="1" x14ac:dyDescent="0.2">
      <c r="A6" s="1953"/>
      <c r="B6" s="1926"/>
      <c r="C6" s="472" t="s">
        <v>279</v>
      </c>
      <c r="D6" s="472" t="s">
        <v>185</v>
      </c>
      <c r="E6" s="476" t="s">
        <v>6</v>
      </c>
      <c r="F6" s="477" t="s">
        <v>173</v>
      </c>
      <c r="G6" s="1972" t="s">
        <v>174</v>
      </c>
      <c r="H6" s="1973"/>
      <c r="I6" s="1973"/>
      <c r="J6" s="1973"/>
      <c r="K6" s="1974"/>
      <c r="L6" s="478" t="s">
        <v>175</v>
      </c>
      <c r="M6" s="479" t="s">
        <v>176</v>
      </c>
      <c r="N6" s="480" t="s">
        <v>177</v>
      </c>
      <c r="O6" s="481" t="s">
        <v>178</v>
      </c>
      <c r="Q6" s="471"/>
      <c r="R6" s="221"/>
      <c r="S6" s="221"/>
      <c r="U6" s="221"/>
      <c r="V6" s="221"/>
      <c r="AB6" s="221"/>
      <c r="AC6" s="221"/>
      <c r="AE6" s="221"/>
      <c r="AG6" s="221"/>
      <c r="AI6" s="221"/>
      <c r="AK6" s="221"/>
      <c r="AM6" s="221"/>
      <c r="AN6" s="221"/>
      <c r="AO6" s="221"/>
      <c r="AT6" s="221"/>
      <c r="AU6" s="221"/>
      <c r="AW6" s="221"/>
      <c r="AY6" s="221"/>
      <c r="BA6" s="221"/>
      <c r="BC6" s="221"/>
      <c r="BE6" s="221"/>
    </row>
    <row r="7" spans="1:57" ht="18" customHeight="1" x14ac:dyDescent="0.2">
      <c r="A7" s="1953"/>
      <c r="B7" s="1926"/>
      <c r="C7" s="472" t="s">
        <v>186</v>
      </c>
      <c r="D7" s="472" t="s">
        <v>179</v>
      </c>
      <c r="E7" s="482"/>
      <c r="F7" s="477" t="s">
        <v>129</v>
      </c>
      <c r="G7" s="478" t="s">
        <v>180</v>
      </c>
      <c r="H7" s="478" t="s">
        <v>218</v>
      </c>
      <c r="I7" s="479" t="s">
        <v>181</v>
      </c>
      <c r="J7" s="478" t="s">
        <v>163</v>
      </c>
      <c r="K7" s="478" t="s">
        <v>5</v>
      </c>
      <c r="L7" s="482"/>
      <c r="M7" s="482"/>
      <c r="N7" s="483"/>
      <c r="O7" s="484"/>
      <c r="Q7" s="471"/>
      <c r="R7" s="221"/>
      <c r="S7" s="221"/>
      <c r="U7" s="221"/>
      <c r="V7" s="221"/>
      <c r="AB7" s="221"/>
      <c r="AC7" s="221"/>
      <c r="AE7" s="221"/>
      <c r="AG7" s="221"/>
      <c r="AI7" s="221"/>
      <c r="AK7" s="221"/>
      <c r="AM7" s="221"/>
      <c r="AN7" s="221"/>
      <c r="AO7" s="221"/>
      <c r="AT7" s="221"/>
      <c r="AU7" s="221"/>
      <c r="AW7" s="221"/>
      <c r="AY7" s="221"/>
      <c r="BA7" s="221"/>
      <c r="BC7" s="221"/>
      <c r="BE7" s="221"/>
    </row>
    <row r="8" spans="1:57" ht="18" customHeight="1" thickBot="1" x14ac:dyDescent="0.25">
      <c r="A8" s="1954"/>
      <c r="B8" s="1928"/>
      <c r="C8" s="476" t="s">
        <v>182</v>
      </c>
      <c r="D8" s="476" t="s">
        <v>182</v>
      </c>
      <c r="E8" s="476" t="s">
        <v>182</v>
      </c>
      <c r="F8" s="476" t="s">
        <v>183</v>
      </c>
      <c r="G8" s="485"/>
      <c r="H8" s="476" t="s">
        <v>164</v>
      </c>
      <c r="I8" s="476"/>
      <c r="J8" s="486" t="s">
        <v>162</v>
      </c>
      <c r="K8" s="486"/>
      <c r="L8" s="476"/>
      <c r="M8" s="476"/>
      <c r="N8" s="487"/>
      <c r="O8" s="475" t="s">
        <v>182</v>
      </c>
      <c r="Q8" s="471"/>
      <c r="R8" s="221"/>
      <c r="S8" s="221"/>
      <c r="U8" s="221"/>
      <c r="V8" s="221"/>
      <c r="AB8" s="221"/>
      <c r="AC8" s="221"/>
      <c r="AE8" s="221"/>
      <c r="AG8" s="221"/>
      <c r="AI8" s="221"/>
      <c r="AK8" s="221"/>
      <c r="AM8" s="221"/>
      <c r="AN8" s="221"/>
      <c r="AO8" s="221"/>
      <c r="AT8" s="221"/>
      <c r="AU8" s="221"/>
      <c r="AW8" s="221"/>
      <c r="AY8" s="221"/>
      <c r="BA8" s="221"/>
      <c r="BC8" s="221"/>
      <c r="BE8" s="221"/>
    </row>
    <row r="9" spans="1:57" ht="24.9" customHeight="1" thickBot="1" x14ac:dyDescent="0.25">
      <c r="A9" s="1955" t="s">
        <v>362</v>
      </c>
      <c r="B9" s="1795"/>
      <c r="C9" s="488">
        <f>SUM(C10:C12)</f>
        <v>59314.687041276484</v>
      </c>
      <c r="D9" s="488">
        <f>SUM(D10:D12)</f>
        <v>15423.538610731886</v>
      </c>
      <c r="E9" s="488">
        <f>SUM(E10:E12)</f>
        <v>14989.458267401849</v>
      </c>
      <c r="F9" s="488">
        <f>ROUND(E9/D9*100,0)</f>
        <v>97</v>
      </c>
      <c r="G9" s="489">
        <f>ROUND(G54/$E54*100,0)</f>
        <v>50</v>
      </c>
      <c r="H9" s="488">
        <f t="shared" ref="H9:N9" si="0">ROUND(H54/$E54*100,0)</f>
        <v>2</v>
      </c>
      <c r="I9" s="488">
        <f t="shared" si="0"/>
        <v>5</v>
      </c>
      <c r="J9" s="488">
        <f t="shared" si="0"/>
        <v>6</v>
      </c>
      <c r="K9" s="488">
        <f>SUM(G9:J9)</f>
        <v>63</v>
      </c>
      <c r="L9" s="488">
        <f>ROUND(L54/$E54*100,0)</f>
        <v>28</v>
      </c>
      <c r="M9" s="489">
        <f t="shared" si="0"/>
        <v>8</v>
      </c>
      <c r="N9" s="490">
        <f t="shared" si="0"/>
        <v>1</v>
      </c>
      <c r="O9" s="491">
        <f>SUM(O10:O12)</f>
        <v>434.48153533003779</v>
      </c>
      <c r="Q9" s="333">
        <f t="shared" ref="Q9:Q19" si="1">SUM(L9:N9,K9)</f>
        <v>100</v>
      </c>
      <c r="R9" s="221"/>
      <c r="S9" s="221"/>
      <c r="U9" s="221"/>
      <c r="V9" s="221"/>
      <c r="AB9" s="221"/>
      <c r="AC9" s="221"/>
      <c r="AE9" s="221"/>
      <c r="AG9" s="221"/>
      <c r="AI9" s="221"/>
      <c r="AK9" s="221"/>
      <c r="AM9" s="221"/>
      <c r="AN9" s="221"/>
      <c r="AO9" s="221"/>
      <c r="AT9" s="221"/>
      <c r="AU9" s="221"/>
      <c r="AW9" s="221"/>
      <c r="AY9" s="221"/>
      <c r="BA9" s="221"/>
      <c r="BC9" s="221"/>
      <c r="BE9" s="221"/>
    </row>
    <row r="10" spans="1:57" ht="24.9" customHeight="1" x14ac:dyDescent="0.2">
      <c r="A10" s="1804" t="s">
        <v>155</v>
      </c>
      <c r="B10" s="1805"/>
      <c r="C10" s="395">
        <f>SUM(C13:C15)</f>
        <v>30044.671999999999</v>
      </c>
      <c r="D10" s="395">
        <f>SUM(D13:D15)</f>
        <v>7812.0347000000002</v>
      </c>
      <c r="E10" s="395">
        <f>SUM(E13:E15)</f>
        <v>7747.62</v>
      </c>
      <c r="F10" s="395">
        <f t="shared" ref="F10:F19" si="2">ROUND(E10/D10*100,0)</f>
        <v>99</v>
      </c>
      <c r="G10" s="395">
        <f t="shared" ref="G10:J18" si="3">ROUND(G55/$E55*100,0)</f>
        <v>52</v>
      </c>
      <c r="H10" s="395">
        <f t="shared" si="3"/>
        <v>2</v>
      </c>
      <c r="I10" s="395">
        <f t="shared" si="3"/>
        <v>7</v>
      </c>
      <c r="J10" s="395">
        <f t="shared" si="3"/>
        <v>5</v>
      </c>
      <c r="K10" s="395">
        <f t="shared" ref="K10:K19" si="4">SUM(G10:J10)</f>
        <v>66</v>
      </c>
      <c r="L10" s="395">
        <f>ROUND(L55/$E55*100,0)</f>
        <v>32</v>
      </c>
      <c r="M10" s="396">
        <f t="shared" ref="L10:N13" si="5">ROUND(M55/$E55*100,0)</f>
        <v>2</v>
      </c>
      <c r="N10" s="398">
        <f t="shared" si="5"/>
        <v>0</v>
      </c>
      <c r="O10" s="423">
        <f>SUM(O13:O15)</f>
        <v>64</v>
      </c>
      <c r="Q10" s="333">
        <f t="shared" si="1"/>
        <v>100</v>
      </c>
      <c r="R10" s="221"/>
      <c r="S10" s="221"/>
      <c r="U10" s="221"/>
      <c r="V10" s="221"/>
      <c r="AB10" s="221"/>
      <c r="AC10" s="221"/>
      <c r="AE10" s="221"/>
      <c r="AG10" s="221"/>
      <c r="AI10" s="221"/>
      <c r="AK10" s="221"/>
      <c r="AM10" s="221"/>
      <c r="AN10" s="221"/>
      <c r="AO10" s="221"/>
      <c r="AT10" s="221"/>
      <c r="AU10" s="221"/>
      <c r="AW10" s="221"/>
      <c r="AY10" s="221"/>
      <c r="BA10" s="221"/>
      <c r="BC10" s="221"/>
      <c r="BE10" s="221"/>
    </row>
    <row r="11" spans="1:57" ht="24.9" customHeight="1" x14ac:dyDescent="0.2">
      <c r="A11" s="1806" t="s">
        <v>363</v>
      </c>
      <c r="B11" s="1807"/>
      <c r="C11" s="397">
        <f>SUM(C16:C17)</f>
        <v>20139.999241276484</v>
      </c>
      <c r="D11" s="397">
        <f>SUM(D16:D17)</f>
        <v>5237.3198027318858</v>
      </c>
      <c r="E11" s="397">
        <f>SUM(E16:E17)</f>
        <v>4960.8382674018485</v>
      </c>
      <c r="F11" s="397">
        <f t="shared" si="2"/>
        <v>95</v>
      </c>
      <c r="G11" s="397">
        <f t="shared" si="3"/>
        <v>48</v>
      </c>
      <c r="H11" s="397">
        <f t="shared" si="3"/>
        <v>1</v>
      </c>
      <c r="I11" s="397">
        <f t="shared" si="3"/>
        <v>3</v>
      </c>
      <c r="J11" s="397">
        <f t="shared" si="3"/>
        <v>3</v>
      </c>
      <c r="K11" s="397">
        <f t="shared" si="4"/>
        <v>55</v>
      </c>
      <c r="L11" s="397">
        <f t="shared" si="5"/>
        <v>25</v>
      </c>
      <c r="M11" s="422">
        <f t="shared" si="5"/>
        <v>19</v>
      </c>
      <c r="N11" s="457">
        <f t="shared" si="5"/>
        <v>0</v>
      </c>
      <c r="O11" s="492">
        <f>SUM(O16:O17)</f>
        <v>276.48153533003779</v>
      </c>
      <c r="Q11" s="333">
        <f t="shared" si="1"/>
        <v>99</v>
      </c>
      <c r="R11" s="221"/>
      <c r="S11" s="221"/>
      <c r="U11" s="221"/>
      <c r="V11" s="221"/>
      <c r="AB11" s="221"/>
      <c r="AC11" s="221"/>
      <c r="AE11" s="221"/>
      <c r="AG11" s="221"/>
      <c r="AI11" s="221"/>
      <c r="AK11" s="221"/>
      <c r="AM11" s="221"/>
      <c r="AN11" s="221"/>
      <c r="AO11" s="221"/>
      <c r="AT11" s="221"/>
      <c r="AU11" s="221"/>
      <c r="AW11" s="221"/>
      <c r="AY11" s="221"/>
      <c r="BA11" s="221"/>
      <c r="BC11" s="221"/>
      <c r="BE11" s="221"/>
    </row>
    <row r="12" spans="1:57" ht="24.9" customHeight="1" thickBot="1" x14ac:dyDescent="0.25">
      <c r="A12" s="1815" t="s">
        <v>156</v>
      </c>
      <c r="B12" s="1816"/>
      <c r="C12" s="493">
        <f>SUM(C18:C19)</f>
        <v>9130.015800000001</v>
      </c>
      <c r="D12" s="493">
        <f>SUM(D18:D19)</f>
        <v>2374.1841079999999</v>
      </c>
      <c r="E12" s="493">
        <f>SUM(E18:E19)</f>
        <v>2281</v>
      </c>
      <c r="F12" s="493">
        <f t="shared" si="2"/>
        <v>96</v>
      </c>
      <c r="G12" s="494">
        <f t="shared" ref="G12:G18" si="6">ROUND(G57/$E57*100,0)</f>
        <v>48</v>
      </c>
      <c r="H12" s="493">
        <f t="shared" si="3"/>
        <v>4</v>
      </c>
      <c r="I12" s="493">
        <f t="shared" si="3"/>
        <v>4</v>
      </c>
      <c r="J12" s="493">
        <f t="shared" si="3"/>
        <v>18</v>
      </c>
      <c r="K12" s="493">
        <f t="shared" si="4"/>
        <v>74</v>
      </c>
      <c r="L12" s="493">
        <f t="shared" si="5"/>
        <v>21</v>
      </c>
      <c r="M12" s="494">
        <f t="shared" si="5"/>
        <v>3</v>
      </c>
      <c r="N12" s="495">
        <f t="shared" si="5"/>
        <v>3</v>
      </c>
      <c r="O12" s="496">
        <f>SUM(O18:O19)</f>
        <v>94</v>
      </c>
      <c r="Q12" s="333">
        <f t="shared" si="1"/>
        <v>101</v>
      </c>
      <c r="R12" s="221"/>
      <c r="S12" s="221"/>
      <c r="U12" s="221"/>
      <c r="V12" s="221"/>
      <c r="AB12" s="221"/>
      <c r="AC12" s="221"/>
      <c r="AE12" s="221"/>
      <c r="AG12" s="221"/>
      <c r="AI12" s="221"/>
      <c r="AK12" s="221"/>
      <c r="AM12" s="221"/>
      <c r="AN12" s="221"/>
      <c r="AO12" s="221"/>
      <c r="AT12" s="221"/>
      <c r="AU12" s="221"/>
      <c r="AW12" s="221"/>
      <c r="AY12" s="221"/>
      <c r="BA12" s="221"/>
      <c r="BC12" s="221"/>
      <c r="BE12" s="221"/>
    </row>
    <row r="13" spans="1:57" ht="24.9" customHeight="1" x14ac:dyDescent="0.2">
      <c r="A13" s="1956" t="s">
        <v>157</v>
      </c>
      <c r="B13" s="394" t="s">
        <v>364</v>
      </c>
      <c r="C13" s="1224">
        <f>SUM(C20:C22)</f>
        <v>6685.6720000000005</v>
      </c>
      <c r="D13" s="1225">
        <f>SUM(D20:D22)</f>
        <v>1737.9947</v>
      </c>
      <c r="E13" s="1225">
        <f>SUM(E20:E22)</f>
        <v>1673.62</v>
      </c>
      <c r="F13" s="1225">
        <f t="shared" si="2"/>
        <v>96</v>
      </c>
      <c r="G13" s="1225">
        <f t="shared" si="6"/>
        <v>35</v>
      </c>
      <c r="H13" s="1225">
        <f>ROUND(H58/$E58*100,0)</f>
        <v>3</v>
      </c>
      <c r="I13" s="1225">
        <f>ROUND(I58/$E58*100,0)</f>
        <v>10</v>
      </c>
      <c r="J13" s="1225">
        <f>ROUND(J58/$E58*100,0)</f>
        <v>6</v>
      </c>
      <c r="K13" s="1225">
        <f t="shared" si="4"/>
        <v>54</v>
      </c>
      <c r="L13" s="1225">
        <f t="shared" si="5"/>
        <v>45</v>
      </c>
      <c r="M13" s="1225">
        <f t="shared" si="5"/>
        <v>0</v>
      </c>
      <c r="N13" s="1225">
        <f t="shared" si="5"/>
        <v>0</v>
      </c>
      <c r="O13" s="1230">
        <f>SUM(O20:O22)</f>
        <v>64</v>
      </c>
      <c r="Q13" s="333">
        <f t="shared" si="1"/>
        <v>99</v>
      </c>
      <c r="R13" s="221"/>
      <c r="S13" s="221"/>
      <c r="U13" s="221"/>
      <c r="V13" s="221"/>
      <c r="AB13" s="221"/>
      <c r="AC13" s="221"/>
      <c r="AE13" s="221"/>
      <c r="AG13" s="221"/>
      <c r="AI13" s="221"/>
      <c r="AK13" s="221"/>
      <c r="AM13" s="221"/>
      <c r="AN13" s="221"/>
      <c r="AO13" s="221"/>
      <c r="AT13" s="221"/>
      <c r="AU13" s="221"/>
      <c r="AW13" s="221"/>
      <c r="AY13" s="221"/>
      <c r="BA13" s="221"/>
      <c r="BC13" s="221"/>
      <c r="BE13" s="221"/>
    </row>
    <row r="14" spans="1:57" ht="24.9" customHeight="1" x14ac:dyDescent="0.2">
      <c r="A14" s="1957"/>
      <c r="B14" s="452" t="s">
        <v>365</v>
      </c>
      <c r="C14" s="397">
        <f>SUM(C23:C25)</f>
        <v>15104</v>
      </c>
      <c r="D14" s="397">
        <f>SUM(D23:D25)</f>
        <v>3927.04</v>
      </c>
      <c r="E14" s="397">
        <f>SUM(E23:E25)</f>
        <v>3927</v>
      </c>
      <c r="F14" s="397">
        <f t="shared" si="2"/>
        <v>100</v>
      </c>
      <c r="G14" s="422">
        <f t="shared" si="6"/>
        <v>51</v>
      </c>
      <c r="H14" s="397">
        <f t="shared" si="3"/>
        <v>2</v>
      </c>
      <c r="I14" s="397">
        <f t="shared" si="3"/>
        <v>5</v>
      </c>
      <c r="J14" s="397">
        <f>ROUND(J59/$E59*100,0)</f>
        <v>3</v>
      </c>
      <c r="K14" s="397">
        <f t="shared" si="4"/>
        <v>61</v>
      </c>
      <c r="L14" s="397">
        <f t="shared" ref="L14:N19" si="7">ROUND(L59/$E59*100,0)</f>
        <v>36</v>
      </c>
      <c r="M14" s="422">
        <f t="shared" si="7"/>
        <v>2</v>
      </c>
      <c r="N14" s="422">
        <f t="shared" si="7"/>
        <v>1</v>
      </c>
      <c r="O14" s="492">
        <f>SUM(O23:O25)</f>
        <v>0</v>
      </c>
      <c r="Q14" s="333">
        <f t="shared" si="1"/>
        <v>100</v>
      </c>
      <c r="R14" s="221"/>
      <c r="S14" s="221"/>
      <c r="U14" s="221"/>
      <c r="V14" s="221"/>
      <c r="AB14" s="221"/>
      <c r="AC14" s="221"/>
      <c r="AE14" s="221"/>
      <c r="AG14" s="221"/>
      <c r="AI14" s="221"/>
      <c r="AK14" s="221"/>
      <c r="AM14" s="221"/>
      <c r="AN14" s="221"/>
      <c r="AO14" s="221"/>
      <c r="AT14" s="221"/>
      <c r="AU14" s="221"/>
      <c r="AW14" s="221"/>
      <c r="AY14" s="221"/>
      <c r="BA14" s="221"/>
      <c r="BC14" s="221"/>
      <c r="BE14" s="221"/>
    </row>
    <row r="15" spans="1:57" ht="24.9" customHeight="1" x14ac:dyDescent="0.2">
      <c r="A15" s="1957"/>
      <c r="B15" s="452" t="s">
        <v>366</v>
      </c>
      <c r="C15" s="397">
        <f>SUM(C26)</f>
        <v>8255</v>
      </c>
      <c r="D15" s="397">
        <f>SUM(D26)</f>
        <v>2147</v>
      </c>
      <c r="E15" s="397">
        <f>SUM(E26)</f>
        <v>2147</v>
      </c>
      <c r="F15" s="397">
        <f t="shared" si="2"/>
        <v>100</v>
      </c>
      <c r="G15" s="422">
        <f t="shared" si="6"/>
        <v>65</v>
      </c>
      <c r="H15" s="397">
        <f>ROUND(H60/$E60*100,0)</f>
        <v>2</v>
      </c>
      <c r="I15" s="397">
        <f t="shared" si="3"/>
        <v>7</v>
      </c>
      <c r="J15" s="397">
        <f>ROUND(J60/$E60*100,0)</f>
        <v>9</v>
      </c>
      <c r="K15" s="397">
        <f t="shared" si="4"/>
        <v>83</v>
      </c>
      <c r="L15" s="397">
        <f t="shared" si="7"/>
        <v>14</v>
      </c>
      <c r="M15" s="422">
        <f t="shared" si="7"/>
        <v>3</v>
      </c>
      <c r="N15" s="457">
        <f t="shared" si="7"/>
        <v>0</v>
      </c>
      <c r="O15" s="492">
        <f>SUM(O26)</f>
        <v>0</v>
      </c>
      <c r="Q15" s="333">
        <f t="shared" si="1"/>
        <v>100</v>
      </c>
      <c r="R15" s="221"/>
      <c r="S15" s="221"/>
      <c r="U15" s="221"/>
      <c r="V15" s="221"/>
      <c r="AB15" s="221"/>
      <c r="AC15" s="221"/>
      <c r="AE15" s="221"/>
      <c r="AG15" s="221"/>
      <c r="AI15" s="221"/>
      <c r="AK15" s="221"/>
      <c r="AM15" s="221"/>
      <c r="AN15" s="221"/>
      <c r="AO15" s="221"/>
      <c r="AT15" s="221"/>
      <c r="AU15" s="221"/>
      <c r="AW15" s="221"/>
      <c r="AY15" s="221"/>
      <c r="BA15" s="221"/>
      <c r="BC15" s="221"/>
      <c r="BE15" s="221"/>
    </row>
    <row r="16" spans="1:57" ht="24.9" customHeight="1" x14ac:dyDescent="0.2">
      <c r="A16" s="1957"/>
      <c r="B16" s="452" t="s">
        <v>363</v>
      </c>
      <c r="C16" s="397">
        <f>SUM(C27:C29)</f>
        <v>18475.999241276484</v>
      </c>
      <c r="D16" s="397">
        <f>SUM(D27:D29)</f>
        <v>4804.3198027318858</v>
      </c>
      <c r="E16" s="397">
        <f>SUM(E27:E29)</f>
        <v>4550.8382674018485</v>
      </c>
      <c r="F16" s="397">
        <f t="shared" si="2"/>
        <v>95</v>
      </c>
      <c r="G16" s="422">
        <f t="shared" si="6"/>
        <v>45</v>
      </c>
      <c r="H16" s="397">
        <f>ROUND(H61/$E61*100,0)</f>
        <v>1</v>
      </c>
      <c r="I16" s="397">
        <f t="shared" si="3"/>
        <v>3</v>
      </c>
      <c r="J16" s="397">
        <f t="shared" si="3"/>
        <v>4</v>
      </c>
      <c r="K16" s="397">
        <f t="shared" si="4"/>
        <v>53</v>
      </c>
      <c r="L16" s="397">
        <f t="shared" si="7"/>
        <v>27</v>
      </c>
      <c r="M16" s="422">
        <f t="shared" si="7"/>
        <v>20</v>
      </c>
      <c r="N16" s="457">
        <f t="shared" si="7"/>
        <v>0</v>
      </c>
      <c r="O16" s="492">
        <f>SUM(O27:O29)</f>
        <v>253.48153533003781</v>
      </c>
      <c r="Q16" s="333">
        <f t="shared" si="1"/>
        <v>100</v>
      </c>
      <c r="R16" s="221"/>
      <c r="S16" s="221"/>
      <c r="U16" s="221"/>
      <c r="V16" s="221"/>
      <c r="AB16" s="221"/>
      <c r="AC16" s="221"/>
      <c r="AE16" s="221"/>
      <c r="AG16" s="221"/>
      <c r="AI16" s="221"/>
      <c r="AK16" s="221"/>
      <c r="AM16" s="221"/>
      <c r="AN16" s="221"/>
      <c r="AO16" s="221"/>
      <c r="AT16" s="221"/>
      <c r="AU16" s="221"/>
      <c r="AW16" s="221"/>
      <c r="AY16" s="221"/>
      <c r="BA16" s="221"/>
      <c r="BC16" s="221"/>
      <c r="BE16" s="221"/>
    </row>
    <row r="17" spans="1:57" ht="24.9" customHeight="1" x14ac:dyDescent="0.2">
      <c r="A17" s="1957"/>
      <c r="B17" s="452" t="s">
        <v>158</v>
      </c>
      <c r="C17" s="397">
        <f>SUM(C30)</f>
        <v>1664</v>
      </c>
      <c r="D17" s="397">
        <f>SUM(D30)</f>
        <v>433</v>
      </c>
      <c r="E17" s="397">
        <f>SUM(E30)</f>
        <v>410</v>
      </c>
      <c r="F17" s="397">
        <f t="shared" si="2"/>
        <v>95</v>
      </c>
      <c r="G17" s="422">
        <f t="shared" si="6"/>
        <v>82</v>
      </c>
      <c r="H17" s="397">
        <f>ROUND(H62/$E62*100,0)</f>
        <v>0</v>
      </c>
      <c r="I17" s="397">
        <f t="shared" si="3"/>
        <v>0</v>
      </c>
      <c r="J17" s="397">
        <f>ROUND(J62/$E62*100,0)</f>
        <v>0</v>
      </c>
      <c r="K17" s="397">
        <f t="shared" si="4"/>
        <v>82</v>
      </c>
      <c r="L17" s="397">
        <f t="shared" si="7"/>
        <v>11</v>
      </c>
      <c r="M17" s="422">
        <f t="shared" si="7"/>
        <v>4</v>
      </c>
      <c r="N17" s="457">
        <f t="shared" si="7"/>
        <v>0</v>
      </c>
      <c r="O17" s="492">
        <f>O30</f>
        <v>23</v>
      </c>
      <c r="Q17" s="333">
        <f t="shared" si="1"/>
        <v>97</v>
      </c>
      <c r="R17" s="1645"/>
      <c r="S17" s="221"/>
      <c r="U17" s="221"/>
      <c r="V17" s="221"/>
      <c r="AB17" s="221"/>
      <c r="AC17" s="221"/>
      <c r="AE17" s="221"/>
      <c r="AG17" s="221"/>
      <c r="AI17" s="221"/>
      <c r="AK17" s="221"/>
      <c r="AM17" s="221"/>
      <c r="AN17" s="221"/>
      <c r="AO17" s="221"/>
      <c r="AT17" s="221"/>
      <c r="AU17" s="221"/>
      <c r="AW17" s="221"/>
      <c r="AY17" s="221"/>
      <c r="BA17" s="221"/>
      <c r="BC17" s="221"/>
      <c r="BE17" s="221"/>
    </row>
    <row r="18" spans="1:57" ht="24.9" customHeight="1" x14ac:dyDescent="0.2">
      <c r="A18" s="1957"/>
      <c r="B18" s="452" t="s">
        <v>367</v>
      </c>
      <c r="C18" s="397">
        <f>SUM(C31:C32)</f>
        <v>6846.0158000000001</v>
      </c>
      <c r="D18" s="397">
        <f>SUM(D31:D32)</f>
        <v>1780.344108</v>
      </c>
      <c r="E18" s="397">
        <f>SUM(E31:E32)</f>
        <v>1687</v>
      </c>
      <c r="F18" s="397">
        <f t="shared" si="2"/>
        <v>95</v>
      </c>
      <c r="G18" s="422">
        <f t="shared" si="6"/>
        <v>40</v>
      </c>
      <c r="H18" s="397">
        <f t="shared" ref="G18:J19" si="8">ROUND(H63/$E63*100,0)</f>
        <v>5</v>
      </c>
      <c r="I18" s="397">
        <f t="shared" si="3"/>
        <v>5</v>
      </c>
      <c r="J18" s="397">
        <f>ROUND(J63/$E63*100,0)</f>
        <v>24</v>
      </c>
      <c r="K18" s="397">
        <f t="shared" si="4"/>
        <v>74</v>
      </c>
      <c r="L18" s="397">
        <f t="shared" si="7"/>
        <v>18</v>
      </c>
      <c r="M18" s="422">
        <f>ROUND(M63/$E63*100,0)</f>
        <v>4</v>
      </c>
      <c r="N18" s="457">
        <f>ROUND(N63/$E63*100,0)</f>
        <v>4</v>
      </c>
      <c r="O18" s="492">
        <f>SUM(O31:O32)</f>
        <v>94</v>
      </c>
      <c r="Q18" s="333">
        <f t="shared" si="1"/>
        <v>100</v>
      </c>
      <c r="R18" s="221"/>
      <c r="S18" s="221"/>
      <c r="U18" s="221"/>
      <c r="V18" s="221"/>
      <c r="AB18" s="221"/>
      <c r="AC18" s="221"/>
      <c r="AE18" s="221"/>
      <c r="AG18" s="221"/>
      <c r="AI18" s="221"/>
      <c r="AK18" s="221"/>
      <c r="AM18" s="221"/>
      <c r="AN18" s="221"/>
      <c r="AO18" s="221"/>
      <c r="AT18" s="221"/>
      <c r="AU18" s="221"/>
      <c r="AW18" s="221"/>
      <c r="AY18" s="221"/>
      <c r="BA18" s="221"/>
      <c r="BC18" s="221"/>
      <c r="BE18" s="221"/>
    </row>
    <row r="19" spans="1:57" ht="24.9" customHeight="1" thickBot="1" x14ac:dyDescent="0.25">
      <c r="A19" s="1958"/>
      <c r="B19" s="497" t="s">
        <v>361</v>
      </c>
      <c r="C19" s="493">
        <f>SUM(C33)</f>
        <v>2284</v>
      </c>
      <c r="D19" s="493">
        <f>SUM(D33)</f>
        <v>593.84</v>
      </c>
      <c r="E19" s="493">
        <f>SUM(E33)</f>
        <v>594</v>
      </c>
      <c r="F19" s="493">
        <f t="shared" si="2"/>
        <v>100</v>
      </c>
      <c r="G19" s="494">
        <f t="shared" si="8"/>
        <v>70</v>
      </c>
      <c r="H19" s="493">
        <f>ROUND(H64/$E64*100,0)</f>
        <v>0</v>
      </c>
      <c r="I19" s="493">
        <f t="shared" si="8"/>
        <v>0</v>
      </c>
      <c r="J19" s="493">
        <f t="shared" si="8"/>
        <v>0</v>
      </c>
      <c r="K19" s="493">
        <f t="shared" si="4"/>
        <v>70</v>
      </c>
      <c r="L19" s="493">
        <f t="shared" si="7"/>
        <v>30</v>
      </c>
      <c r="M19" s="494">
        <f>ROUND(M64/$E64*100,0)</f>
        <v>0</v>
      </c>
      <c r="N19" s="495">
        <f>ROUND(N64/$E64*100,0)</f>
        <v>0</v>
      </c>
      <c r="O19" s="496">
        <f>SUM(O33)</f>
        <v>0</v>
      </c>
      <c r="Q19" s="333">
        <f t="shared" si="1"/>
        <v>100</v>
      </c>
      <c r="R19" s="221"/>
      <c r="S19" s="221"/>
      <c r="U19" s="221"/>
      <c r="V19" s="221"/>
      <c r="AB19" s="221"/>
      <c r="AC19" s="221"/>
      <c r="AE19" s="221"/>
      <c r="AG19" s="221"/>
      <c r="AI19" s="221"/>
      <c r="AK19" s="221"/>
      <c r="AM19" s="221"/>
      <c r="AN19" s="221"/>
      <c r="AO19" s="221"/>
      <c r="AT19" s="221"/>
      <c r="AU19" s="221"/>
      <c r="AW19" s="221"/>
      <c r="AY19" s="221"/>
      <c r="BA19" s="221"/>
      <c r="BC19" s="221"/>
      <c r="BE19" s="221"/>
    </row>
    <row r="20" spans="1:57" ht="24.9" customHeight="1" x14ac:dyDescent="0.2">
      <c r="A20" s="1948" t="s">
        <v>373</v>
      </c>
      <c r="B20" s="498" t="s">
        <v>368</v>
      </c>
      <c r="C20" s="265">
        <v>1246</v>
      </c>
      <c r="D20" s="266">
        <v>324</v>
      </c>
      <c r="E20" s="266">
        <v>275</v>
      </c>
      <c r="F20" s="266">
        <v>85</v>
      </c>
      <c r="G20" s="266">
        <v>49</v>
      </c>
      <c r="H20" s="266"/>
      <c r="I20" s="266">
        <v>7</v>
      </c>
      <c r="J20" s="266"/>
      <c r="K20" s="266">
        <v>56</v>
      </c>
      <c r="L20" s="266">
        <v>44</v>
      </c>
      <c r="M20" s="266"/>
      <c r="N20" s="266"/>
      <c r="O20" s="267">
        <v>49</v>
      </c>
      <c r="Q20" s="333">
        <f>SUM(L20:N20,K20)</f>
        <v>100</v>
      </c>
      <c r="R20" s="221"/>
      <c r="S20" s="221"/>
      <c r="U20" s="221"/>
      <c r="V20" s="221"/>
      <c r="AB20" s="221"/>
      <c r="AC20" s="221"/>
      <c r="AE20" s="221"/>
      <c r="AG20" s="221"/>
      <c r="AI20" s="221"/>
      <c r="AK20" s="221"/>
      <c r="AM20" s="221"/>
      <c r="AN20" s="221"/>
      <c r="AO20" s="221"/>
      <c r="AT20" s="221"/>
      <c r="AU20" s="221"/>
      <c r="AW20" s="221"/>
      <c r="AY20" s="221"/>
      <c r="BA20" s="221"/>
      <c r="BC20" s="221"/>
      <c r="BE20" s="221"/>
    </row>
    <row r="21" spans="1:57" ht="24.9" customHeight="1" x14ac:dyDescent="0.2">
      <c r="A21" s="1949"/>
      <c r="B21" s="392" t="s">
        <v>369</v>
      </c>
      <c r="C21" s="499">
        <v>2957.672</v>
      </c>
      <c r="D21" s="500">
        <v>768.99469999999997</v>
      </c>
      <c r="E21" s="500">
        <v>753.62</v>
      </c>
      <c r="F21" s="500">
        <v>98</v>
      </c>
      <c r="G21" s="500">
        <v>31</v>
      </c>
      <c r="H21" s="500">
        <v>2</v>
      </c>
      <c r="I21" s="500">
        <v>12</v>
      </c>
      <c r="J21" s="500">
        <v>13</v>
      </c>
      <c r="K21" s="500">
        <v>58</v>
      </c>
      <c r="L21" s="500">
        <v>40</v>
      </c>
      <c r="M21" s="500">
        <v>0</v>
      </c>
      <c r="N21" s="500">
        <v>0</v>
      </c>
      <c r="O21" s="501">
        <v>15</v>
      </c>
      <c r="Q21" s="333">
        <f t="shared" ref="Q21:Q33" si="9">SUM(L21:N21,K21)</f>
        <v>98</v>
      </c>
      <c r="R21" s="221"/>
      <c r="S21" s="221"/>
      <c r="U21" s="221"/>
      <c r="V21" s="221"/>
      <c r="AB21" s="221"/>
      <c r="AC21" s="221"/>
      <c r="AE21" s="221"/>
      <c r="AG21" s="221"/>
      <c r="AI21" s="221"/>
      <c r="AK21" s="221"/>
      <c r="AM21" s="221"/>
      <c r="AN21" s="221"/>
      <c r="AO21" s="221"/>
      <c r="AT21" s="221"/>
      <c r="AU21" s="221"/>
      <c r="AW21" s="221"/>
      <c r="AY21" s="221"/>
      <c r="BA21" s="221"/>
      <c r="BC21" s="221"/>
      <c r="BE21" s="221"/>
    </row>
    <row r="22" spans="1:57" ht="24.9" customHeight="1" x14ac:dyDescent="0.2">
      <c r="A22" s="1949"/>
      <c r="B22" s="392" t="s">
        <v>370</v>
      </c>
      <c r="C22" s="499">
        <v>2482</v>
      </c>
      <c r="D22" s="500">
        <v>645</v>
      </c>
      <c r="E22" s="500">
        <v>645</v>
      </c>
      <c r="F22" s="500">
        <v>100</v>
      </c>
      <c r="G22" s="500">
        <v>35</v>
      </c>
      <c r="H22" s="500">
        <v>5</v>
      </c>
      <c r="I22" s="500">
        <v>10</v>
      </c>
      <c r="J22" s="500">
        <v>0</v>
      </c>
      <c r="K22" s="500">
        <v>50</v>
      </c>
      <c r="L22" s="500">
        <v>50</v>
      </c>
      <c r="M22" s="500">
        <v>0</v>
      </c>
      <c r="N22" s="500">
        <v>0</v>
      </c>
      <c r="O22" s="501">
        <v>0</v>
      </c>
      <c r="Q22" s="333">
        <f>SUM(L22:N22,K22)</f>
        <v>100</v>
      </c>
      <c r="R22" s="221"/>
      <c r="S22" s="221"/>
      <c r="U22" s="221"/>
      <c r="V22" s="221"/>
      <c r="AB22" s="221"/>
      <c r="AC22" s="221"/>
      <c r="AE22" s="221"/>
      <c r="AG22" s="221"/>
      <c r="AI22" s="221"/>
      <c r="AK22" s="221"/>
      <c r="AM22" s="221"/>
      <c r="AN22" s="221"/>
      <c r="AO22" s="221"/>
      <c r="AT22" s="221"/>
      <c r="AU22" s="221"/>
      <c r="AW22" s="221"/>
      <c r="AY22" s="221"/>
      <c r="BA22" s="221"/>
      <c r="BC22" s="221"/>
      <c r="BE22" s="221"/>
    </row>
    <row r="23" spans="1:57" ht="24.9" customHeight="1" x14ac:dyDescent="0.2">
      <c r="A23" s="1949"/>
      <c r="B23" s="392" t="s">
        <v>365</v>
      </c>
      <c r="C23" s="1525">
        <v>7216</v>
      </c>
      <c r="D23" s="328">
        <f>7216*0.26</f>
        <v>1876.16</v>
      </c>
      <c r="E23" s="328">
        <v>1876</v>
      </c>
      <c r="F23" s="328">
        <v>100</v>
      </c>
      <c r="G23" s="328">
        <v>50</v>
      </c>
      <c r="H23" s="328">
        <v>3</v>
      </c>
      <c r="I23" s="328">
        <v>6</v>
      </c>
      <c r="J23" s="328">
        <v>4</v>
      </c>
      <c r="K23" s="328">
        <v>63</v>
      </c>
      <c r="L23" s="328">
        <v>33</v>
      </c>
      <c r="M23" s="328">
        <v>2</v>
      </c>
      <c r="N23" s="328">
        <v>2</v>
      </c>
      <c r="O23" s="502">
        <v>0</v>
      </c>
      <c r="Q23" s="333">
        <f>SUM(L23:N23,K23)</f>
        <v>100</v>
      </c>
      <c r="R23" s="221"/>
      <c r="S23" s="221"/>
      <c r="U23" s="221"/>
      <c r="V23" s="221"/>
      <c r="AB23" s="221"/>
      <c r="AC23" s="221"/>
      <c r="AE23" s="221"/>
      <c r="AG23" s="221"/>
      <c r="AI23" s="221"/>
      <c r="AK23" s="221"/>
      <c r="AM23" s="221"/>
      <c r="AN23" s="221"/>
      <c r="AO23" s="221"/>
      <c r="AT23" s="221"/>
      <c r="AU23" s="221"/>
      <c r="AW23" s="221"/>
      <c r="AY23" s="221"/>
      <c r="BA23" s="221"/>
      <c r="BC23" s="221"/>
      <c r="BE23" s="221"/>
    </row>
    <row r="24" spans="1:57" ht="24.9" customHeight="1" x14ac:dyDescent="0.2">
      <c r="A24" s="1949"/>
      <c r="B24" s="392" t="s">
        <v>371</v>
      </c>
      <c r="C24" s="421">
        <v>1049</v>
      </c>
      <c r="D24" s="328">
        <f>C24*0.26</f>
        <v>272.74</v>
      </c>
      <c r="E24" s="328">
        <v>273</v>
      </c>
      <c r="F24" s="328">
        <v>100</v>
      </c>
      <c r="G24" s="328">
        <v>45</v>
      </c>
      <c r="H24" s="328">
        <v>3</v>
      </c>
      <c r="I24" s="328">
        <v>1</v>
      </c>
      <c r="J24" s="328">
        <v>4</v>
      </c>
      <c r="K24" s="328">
        <v>53</v>
      </c>
      <c r="L24" s="328">
        <v>47</v>
      </c>
      <c r="M24" s="328">
        <v>0</v>
      </c>
      <c r="N24" s="328">
        <v>0</v>
      </c>
      <c r="O24" s="501">
        <v>0</v>
      </c>
      <c r="Q24" s="333">
        <f>SUM(L24:N24,K24)</f>
        <v>100</v>
      </c>
      <c r="R24" s="221"/>
      <c r="S24" s="221"/>
      <c r="U24" s="221"/>
      <c r="V24" s="221"/>
      <c r="AB24" s="221"/>
      <c r="AC24" s="221"/>
      <c r="AE24" s="221"/>
      <c r="AG24" s="221"/>
      <c r="AI24" s="221"/>
      <c r="AK24" s="221"/>
      <c r="AM24" s="221"/>
      <c r="AN24" s="221"/>
      <c r="AO24" s="221"/>
      <c r="AT24" s="221"/>
      <c r="AU24" s="221"/>
      <c r="AW24" s="221"/>
      <c r="AY24" s="221"/>
      <c r="BA24" s="221"/>
      <c r="BC24" s="221"/>
      <c r="BE24" s="221"/>
    </row>
    <row r="25" spans="1:57" ht="24.9" customHeight="1" x14ac:dyDescent="0.2">
      <c r="A25" s="1949"/>
      <c r="B25" s="392" t="s">
        <v>159</v>
      </c>
      <c r="C25" s="421">
        <v>6839</v>
      </c>
      <c r="D25" s="328">
        <v>1778.14</v>
      </c>
      <c r="E25" s="328">
        <v>1778</v>
      </c>
      <c r="F25" s="328">
        <v>100</v>
      </c>
      <c r="G25" s="328">
        <v>53</v>
      </c>
      <c r="H25" s="328">
        <v>1</v>
      </c>
      <c r="I25" s="328">
        <v>5</v>
      </c>
      <c r="J25" s="328">
        <v>1</v>
      </c>
      <c r="K25" s="328">
        <v>60</v>
      </c>
      <c r="L25" s="328">
        <v>37</v>
      </c>
      <c r="M25" s="328">
        <v>3</v>
      </c>
      <c r="N25" s="328">
        <v>0</v>
      </c>
      <c r="O25" s="502"/>
      <c r="Q25" s="333">
        <f>SUM(L25:N25,K25)</f>
        <v>100</v>
      </c>
      <c r="R25" s="221"/>
      <c r="S25" s="221"/>
      <c r="U25" s="221"/>
      <c r="V25" s="221"/>
      <c r="AB25" s="221"/>
      <c r="AC25" s="221"/>
      <c r="AE25" s="221"/>
      <c r="AG25" s="221"/>
      <c r="AI25" s="221"/>
      <c r="AK25" s="221"/>
      <c r="AM25" s="221"/>
      <c r="AN25" s="221"/>
      <c r="AO25" s="221"/>
      <c r="AT25" s="221"/>
      <c r="AU25" s="221"/>
      <c r="AW25" s="221"/>
      <c r="AY25" s="221"/>
      <c r="BA25" s="221"/>
      <c r="BC25" s="221"/>
      <c r="BE25" s="221"/>
    </row>
    <row r="26" spans="1:57" ht="24.9" customHeight="1" x14ac:dyDescent="0.2">
      <c r="A26" s="1949"/>
      <c r="B26" s="392" t="s">
        <v>366</v>
      </c>
      <c r="C26" s="503">
        <v>8255</v>
      </c>
      <c r="D26" s="328">
        <v>2147</v>
      </c>
      <c r="E26" s="328">
        <v>2147</v>
      </c>
      <c r="F26" s="328">
        <v>100</v>
      </c>
      <c r="G26" s="328">
        <v>65</v>
      </c>
      <c r="H26" s="328">
        <v>2</v>
      </c>
      <c r="I26" s="328">
        <v>7</v>
      </c>
      <c r="J26" s="328">
        <v>9</v>
      </c>
      <c r="K26" s="328">
        <v>83</v>
      </c>
      <c r="L26" s="328">
        <v>14</v>
      </c>
      <c r="M26" s="328">
        <v>3</v>
      </c>
      <c r="N26" s="328">
        <v>0</v>
      </c>
      <c r="O26" s="502">
        <v>0</v>
      </c>
      <c r="Q26" s="333">
        <f>SUM(L26:N26,K26)</f>
        <v>100</v>
      </c>
      <c r="R26" s="221"/>
      <c r="S26" s="221"/>
      <c r="U26" s="221"/>
      <c r="V26" s="221"/>
      <c r="AB26" s="221"/>
      <c r="AC26" s="221"/>
      <c r="AE26" s="221"/>
      <c r="AG26" s="221"/>
      <c r="AI26" s="221"/>
      <c r="AK26" s="221"/>
      <c r="AM26" s="221"/>
      <c r="AN26" s="221"/>
      <c r="AO26" s="221"/>
      <c r="AT26" s="221"/>
      <c r="AU26" s="221"/>
      <c r="AW26" s="221"/>
      <c r="AY26" s="221"/>
      <c r="BA26" s="221"/>
      <c r="BC26" s="221"/>
      <c r="BE26" s="221"/>
    </row>
    <row r="27" spans="1:57" ht="24.9" customHeight="1" x14ac:dyDescent="0.2">
      <c r="A27" s="1949"/>
      <c r="B27" s="392" t="s">
        <v>363</v>
      </c>
      <c r="C27" s="311">
        <v>4499</v>
      </c>
      <c r="D27" s="312">
        <v>1170</v>
      </c>
      <c r="E27" s="312">
        <v>1170</v>
      </c>
      <c r="F27" s="312">
        <f>+E27/D27*100</f>
        <v>100</v>
      </c>
      <c r="G27" s="312">
        <v>55</v>
      </c>
      <c r="H27" s="312"/>
      <c r="I27" s="312"/>
      <c r="J27" s="312">
        <v>10</v>
      </c>
      <c r="K27" s="312">
        <f>SUM(G27:J27)</f>
        <v>65</v>
      </c>
      <c r="L27" s="312">
        <v>35</v>
      </c>
      <c r="M27" s="312"/>
      <c r="N27" s="312"/>
      <c r="O27" s="313"/>
      <c r="Q27" s="333">
        <f t="shared" si="9"/>
        <v>100</v>
      </c>
      <c r="R27" s="221"/>
      <c r="S27" s="221"/>
      <c r="U27" s="221"/>
      <c r="V27" s="221"/>
      <c r="AB27" s="221"/>
      <c r="AC27" s="221"/>
      <c r="AE27" s="221"/>
      <c r="AG27" s="221"/>
      <c r="AI27" s="221"/>
      <c r="AK27" s="221"/>
      <c r="AM27" s="221"/>
      <c r="AN27" s="221"/>
      <c r="AO27" s="221"/>
      <c r="AT27" s="221"/>
      <c r="AU27" s="221"/>
      <c r="AW27" s="221"/>
      <c r="AY27" s="221"/>
      <c r="BA27" s="221"/>
      <c r="BC27" s="221"/>
      <c r="BE27" s="221"/>
    </row>
    <row r="28" spans="1:57" ht="24.9" customHeight="1" x14ac:dyDescent="0.2">
      <c r="A28" s="1949"/>
      <c r="B28" s="1544" t="s">
        <v>160</v>
      </c>
      <c r="C28" s="1545">
        <v>4145</v>
      </c>
      <c r="D28" s="505">
        <v>1078</v>
      </c>
      <c r="E28" s="505">
        <v>1078</v>
      </c>
      <c r="F28" s="505">
        <v>100</v>
      </c>
      <c r="G28" s="505">
        <v>20</v>
      </c>
      <c r="H28" s="505">
        <v>2</v>
      </c>
      <c r="I28" s="505">
        <v>2</v>
      </c>
      <c r="J28" s="505"/>
      <c r="K28" s="505">
        <v>24</v>
      </c>
      <c r="L28" s="505">
        <v>75</v>
      </c>
      <c r="M28" s="505">
        <v>1</v>
      </c>
      <c r="N28" s="505"/>
      <c r="O28" s="818"/>
      <c r="Q28" s="333">
        <f t="shared" si="9"/>
        <v>100</v>
      </c>
      <c r="R28" s="221"/>
      <c r="S28" s="221"/>
      <c r="U28" s="221"/>
      <c r="V28" s="221"/>
      <c r="AB28" s="221"/>
      <c r="AC28" s="221"/>
      <c r="AE28" s="221"/>
      <c r="AG28" s="221"/>
      <c r="AI28" s="221"/>
      <c r="AK28" s="221"/>
      <c r="AM28" s="221"/>
      <c r="AN28" s="221"/>
      <c r="AO28" s="221"/>
      <c r="AT28" s="221"/>
      <c r="AU28" s="221"/>
      <c r="AW28" s="221"/>
      <c r="AY28" s="221"/>
      <c r="BA28" s="221"/>
      <c r="BC28" s="221"/>
      <c r="BE28" s="221"/>
    </row>
    <row r="29" spans="1:57" ht="24.9" customHeight="1" x14ac:dyDescent="0.2">
      <c r="A29" s="1949"/>
      <c r="B29" s="1541" t="s">
        <v>161</v>
      </c>
      <c r="C29" s="1542">
        <v>9831.9992412764841</v>
      </c>
      <c r="D29" s="814">
        <f>C29*0.26</f>
        <v>2556.3198027318858</v>
      </c>
      <c r="E29" s="814">
        <f>D29-O29</f>
        <v>2302.838267401848</v>
      </c>
      <c r="F29" s="814">
        <f>E29/D29*100</f>
        <v>90.084122688438768</v>
      </c>
      <c r="G29" s="814">
        <v>51</v>
      </c>
      <c r="H29" s="814">
        <v>2</v>
      </c>
      <c r="I29" s="814">
        <v>5</v>
      </c>
      <c r="J29" s="814">
        <v>2</v>
      </c>
      <c r="K29" s="814">
        <v>60</v>
      </c>
      <c r="L29" s="814">
        <v>0</v>
      </c>
      <c r="M29" s="814">
        <v>40</v>
      </c>
      <c r="N29" s="814">
        <v>0</v>
      </c>
      <c r="O29" s="1543">
        <v>253.48153533003781</v>
      </c>
      <c r="P29" s="468"/>
      <c r="Q29" s="333">
        <f t="shared" si="9"/>
        <v>100</v>
      </c>
      <c r="R29" s="468"/>
      <c r="S29" s="222"/>
      <c r="T29" s="468"/>
      <c r="U29" s="221"/>
      <c r="V29" s="221"/>
      <c r="AB29" s="221"/>
      <c r="AC29" s="221"/>
      <c r="AE29" s="221"/>
      <c r="AG29" s="221"/>
      <c r="AI29" s="221"/>
      <c r="AK29" s="221"/>
      <c r="AM29" s="221"/>
      <c r="AN29" s="221"/>
      <c r="AO29" s="221"/>
      <c r="AT29" s="221"/>
      <c r="AU29" s="221"/>
      <c r="AW29" s="221"/>
      <c r="AY29" s="221"/>
      <c r="BA29" s="221"/>
      <c r="BC29" s="221"/>
      <c r="BE29" s="221"/>
    </row>
    <row r="30" spans="1:57" ht="24.9" customHeight="1" x14ac:dyDescent="0.2">
      <c r="A30" s="1949"/>
      <c r="B30" s="742" t="s">
        <v>158</v>
      </c>
      <c r="C30" s="311">
        <v>1664</v>
      </c>
      <c r="D30" s="312">
        <v>433</v>
      </c>
      <c r="E30" s="312">
        <v>410</v>
      </c>
      <c r="F30" s="312">
        <v>97</v>
      </c>
      <c r="G30" s="312">
        <v>82</v>
      </c>
      <c r="H30" s="312">
        <v>0</v>
      </c>
      <c r="I30" s="312">
        <v>0</v>
      </c>
      <c r="J30" s="312">
        <v>0</v>
      </c>
      <c r="K30" s="312">
        <v>82</v>
      </c>
      <c r="L30" s="312">
        <v>10.9</v>
      </c>
      <c r="M30" s="312">
        <v>3.9</v>
      </c>
      <c r="N30" s="312">
        <v>0</v>
      </c>
      <c r="O30" s="313">
        <v>23</v>
      </c>
      <c r="P30" s="468"/>
      <c r="Q30" s="333">
        <f t="shared" si="9"/>
        <v>96.8</v>
      </c>
      <c r="R30" s="468"/>
      <c r="S30" s="222"/>
      <c r="T30" s="468"/>
      <c r="U30" s="221"/>
      <c r="V30" s="221"/>
      <c r="AB30" s="221"/>
      <c r="AC30" s="221"/>
      <c r="AE30" s="221"/>
      <c r="AG30" s="221"/>
      <c r="AI30" s="221"/>
      <c r="AK30" s="221"/>
      <c r="AM30" s="221"/>
      <c r="AN30" s="221"/>
      <c r="AO30" s="221"/>
      <c r="AT30" s="221"/>
      <c r="AU30" s="221"/>
      <c r="AW30" s="221"/>
      <c r="AY30" s="221"/>
      <c r="BA30" s="221"/>
      <c r="BC30" s="221"/>
      <c r="BE30" s="221"/>
    </row>
    <row r="31" spans="1:57" ht="24.9" customHeight="1" x14ac:dyDescent="0.2">
      <c r="A31" s="1949"/>
      <c r="B31" s="392" t="s">
        <v>367</v>
      </c>
      <c r="C31" s="504">
        <v>6487</v>
      </c>
      <c r="D31" s="505">
        <v>1687</v>
      </c>
      <c r="E31" s="505">
        <v>1687</v>
      </c>
      <c r="F31" s="505">
        <v>100</v>
      </c>
      <c r="G31" s="505">
        <v>40</v>
      </c>
      <c r="H31" s="505">
        <v>5</v>
      </c>
      <c r="I31" s="505">
        <v>5</v>
      </c>
      <c r="J31" s="505">
        <v>24</v>
      </c>
      <c r="K31" s="505">
        <v>74</v>
      </c>
      <c r="L31" s="505">
        <v>18</v>
      </c>
      <c r="M31" s="505">
        <v>4</v>
      </c>
      <c r="N31" s="505">
        <v>4</v>
      </c>
      <c r="O31" s="1616">
        <v>1</v>
      </c>
      <c r="P31" s="468"/>
      <c r="Q31" s="333">
        <f t="shared" si="9"/>
        <v>100</v>
      </c>
      <c r="R31" s="468"/>
      <c r="S31" s="222"/>
      <c r="T31" s="468"/>
      <c r="U31" s="221"/>
      <c r="V31" s="221"/>
      <c r="AB31" s="221"/>
      <c r="AC31" s="221"/>
      <c r="AE31" s="221"/>
      <c r="AG31" s="221"/>
      <c r="AI31" s="221"/>
      <c r="AK31" s="221"/>
      <c r="AM31" s="221"/>
      <c r="AN31" s="221"/>
      <c r="AO31" s="221"/>
      <c r="AT31" s="221"/>
      <c r="AU31" s="221"/>
      <c r="AW31" s="221"/>
      <c r="AY31" s="221"/>
      <c r="BA31" s="221"/>
      <c r="BC31" s="221"/>
      <c r="BE31" s="221"/>
    </row>
    <row r="32" spans="1:57" ht="24.9" customHeight="1" x14ac:dyDescent="0.2">
      <c r="A32" s="1949"/>
      <c r="B32" s="309" t="s">
        <v>372</v>
      </c>
      <c r="C32" s="310">
        <v>359.01580000000001</v>
      </c>
      <c r="D32" s="311">
        <v>93.344108000000006</v>
      </c>
      <c r="E32" s="311">
        <v>0</v>
      </c>
      <c r="F32" s="311">
        <v>0</v>
      </c>
      <c r="G32" s="312">
        <v>0</v>
      </c>
      <c r="H32" s="312">
        <v>0</v>
      </c>
      <c r="I32" s="312">
        <v>0</v>
      </c>
      <c r="J32" s="312">
        <v>0</v>
      </c>
      <c r="K32" s="312">
        <v>0</v>
      </c>
      <c r="L32" s="312">
        <v>0</v>
      </c>
      <c r="M32" s="312">
        <v>0</v>
      </c>
      <c r="N32" s="312">
        <v>0</v>
      </c>
      <c r="O32" s="313">
        <v>93</v>
      </c>
      <c r="P32" s="468"/>
      <c r="Q32" s="333">
        <f t="shared" si="9"/>
        <v>0</v>
      </c>
      <c r="R32" s="468"/>
      <c r="S32" s="222"/>
      <c r="T32" s="468"/>
      <c r="U32" s="221"/>
      <c r="V32" s="221"/>
      <c r="AB32" s="221"/>
      <c r="AC32" s="221"/>
      <c r="AE32" s="221"/>
      <c r="AG32" s="221"/>
      <c r="AI32" s="221"/>
      <c r="AK32" s="221"/>
      <c r="AM32" s="221"/>
      <c r="AN32" s="221"/>
      <c r="AO32" s="221"/>
      <c r="AT32" s="221"/>
      <c r="AU32" s="221"/>
      <c r="AW32" s="221"/>
      <c r="AY32" s="221"/>
      <c r="BA32" s="221"/>
      <c r="BC32" s="221"/>
      <c r="BE32" s="221"/>
    </row>
    <row r="33" spans="1:57" ht="24.9" customHeight="1" thickBot="1" x14ac:dyDescent="0.25">
      <c r="A33" s="1950"/>
      <c r="B33" s="1685" t="s">
        <v>678</v>
      </c>
      <c r="C33" s="493">
        <v>2284</v>
      </c>
      <c r="D33" s="493">
        <v>593.84</v>
      </c>
      <c r="E33" s="493">
        <v>594</v>
      </c>
      <c r="F33" s="493">
        <v>100</v>
      </c>
      <c r="G33" s="494">
        <v>70</v>
      </c>
      <c r="H33" s="493">
        <v>0</v>
      </c>
      <c r="I33" s="493">
        <v>0</v>
      </c>
      <c r="J33" s="493">
        <v>0</v>
      </c>
      <c r="K33" s="493">
        <v>70</v>
      </c>
      <c r="L33" s="493">
        <v>30</v>
      </c>
      <c r="M33" s="494">
        <v>0</v>
      </c>
      <c r="N33" s="495">
        <v>0</v>
      </c>
      <c r="O33" s="496">
        <v>0</v>
      </c>
      <c r="P33" s="468"/>
      <c r="Q33" s="333">
        <f t="shared" si="9"/>
        <v>100</v>
      </c>
      <c r="R33" s="468"/>
      <c r="S33" s="222"/>
      <c r="T33" s="468"/>
      <c r="U33" s="221"/>
      <c r="V33" s="221"/>
      <c r="AB33" s="221"/>
      <c r="AC33" s="221"/>
      <c r="AE33" s="221"/>
      <c r="AG33" s="221"/>
      <c r="AI33" s="221"/>
      <c r="AK33" s="221"/>
      <c r="AM33" s="221"/>
      <c r="AN33" s="221"/>
      <c r="AO33" s="221"/>
      <c r="AT33" s="221"/>
      <c r="AU33" s="221"/>
      <c r="AW33" s="221"/>
      <c r="AY33" s="221"/>
      <c r="BA33" s="221"/>
      <c r="BC33" s="221"/>
      <c r="BE33" s="221"/>
    </row>
    <row r="34" spans="1:57" x14ac:dyDescent="0.2">
      <c r="A34" s="1402" t="s">
        <v>784</v>
      </c>
      <c r="C34" s="222"/>
      <c r="D34" s="222"/>
      <c r="E34" s="222"/>
      <c r="F34" s="222"/>
      <c r="Q34" s="221"/>
      <c r="R34" s="471"/>
      <c r="S34" s="221"/>
      <c r="U34" s="221"/>
      <c r="V34" s="221"/>
      <c r="AB34" s="221"/>
      <c r="AC34" s="221"/>
      <c r="AE34" s="221"/>
      <c r="AG34" s="221"/>
      <c r="AI34" s="221"/>
      <c r="AK34" s="221"/>
      <c r="AM34" s="221"/>
      <c r="AN34" s="221"/>
      <c r="AO34" s="221"/>
      <c r="AT34" s="221"/>
      <c r="AU34" s="221"/>
      <c r="AW34" s="221"/>
      <c r="AY34" s="221"/>
      <c r="BA34" s="221"/>
      <c r="BC34" s="221"/>
      <c r="BE34" s="221"/>
    </row>
    <row r="35" spans="1:57" x14ac:dyDescent="0.2">
      <c r="Q35" s="471"/>
      <c r="R35" s="221"/>
      <c r="S35" s="221"/>
      <c r="U35" s="221"/>
      <c r="V35" s="221"/>
      <c r="AB35" s="221"/>
      <c r="AC35" s="221"/>
      <c r="AE35" s="221"/>
      <c r="AG35" s="221"/>
      <c r="AI35" s="221"/>
      <c r="AK35" s="221"/>
      <c r="AM35" s="221"/>
      <c r="AN35" s="221"/>
      <c r="AO35" s="221"/>
      <c r="AT35" s="221"/>
      <c r="AU35" s="221"/>
      <c r="AW35" s="221"/>
      <c r="AY35" s="221"/>
      <c r="BA35" s="221"/>
      <c r="BC35" s="221"/>
      <c r="BE35" s="221"/>
    </row>
    <row r="36" spans="1:57" x14ac:dyDescent="0.2">
      <c r="C36" s="222"/>
      <c r="D36" s="222"/>
      <c r="E36" s="222"/>
      <c r="F36" s="222"/>
      <c r="G36" s="222"/>
      <c r="H36" s="222"/>
      <c r="I36" s="222"/>
      <c r="J36" s="222"/>
      <c r="K36" s="222"/>
      <c r="L36" s="222"/>
      <c r="M36" s="222"/>
      <c r="Q36" s="471"/>
      <c r="R36" s="221"/>
      <c r="S36" s="221"/>
      <c r="U36" s="221"/>
      <c r="V36" s="221"/>
      <c r="AB36" s="221"/>
      <c r="AC36" s="221"/>
      <c r="AE36" s="221"/>
      <c r="AG36" s="221"/>
      <c r="AI36" s="221"/>
      <c r="AK36" s="221"/>
      <c r="AM36" s="221"/>
      <c r="AN36" s="221"/>
      <c r="AO36" s="221"/>
      <c r="AT36" s="221"/>
      <c r="AU36" s="221"/>
      <c r="AW36" s="221"/>
      <c r="AY36" s="221"/>
      <c r="BA36" s="221"/>
      <c r="BC36" s="221"/>
      <c r="BE36" s="221"/>
    </row>
    <row r="37" spans="1:57" x14ac:dyDescent="0.2">
      <c r="C37" s="222"/>
      <c r="D37" s="222" t="s">
        <v>139</v>
      </c>
      <c r="F37" s="222"/>
      <c r="G37" s="222"/>
      <c r="H37" s="222"/>
      <c r="I37" s="222"/>
      <c r="J37" s="222"/>
      <c r="K37" s="222"/>
      <c r="L37" s="222"/>
      <c r="M37" s="222"/>
      <c r="N37" s="222"/>
      <c r="O37" s="222"/>
      <c r="P37" s="468"/>
      <c r="Q37" s="509"/>
      <c r="R37" s="468"/>
      <c r="S37" s="222"/>
      <c r="T37" s="468"/>
      <c r="U37" s="221"/>
      <c r="V37" s="221"/>
      <c r="AB37" s="221"/>
      <c r="AC37" s="221"/>
      <c r="AE37" s="221"/>
      <c r="AG37" s="221"/>
      <c r="AI37" s="221"/>
      <c r="AK37" s="221"/>
      <c r="AM37" s="221"/>
      <c r="AN37" s="221"/>
      <c r="AO37" s="221"/>
      <c r="AT37" s="221"/>
      <c r="AU37" s="221"/>
      <c r="AW37" s="221"/>
      <c r="AY37" s="221"/>
      <c r="BA37" s="221"/>
      <c r="BC37" s="221"/>
      <c r="BE37" s="221"/>
    </row>
    <row r="38" spans="1:57" x14ac:dyDescent="0.2">
      <c r="B38" s="222"/>
      <c r="C38" s="222"/>
      <c r="D38" s="222" t="s">
        <v>140</v>
      </c>
      <c r="F38" s="222"/>
      <c r="G38" s="222"/>
      <c r="H38" s="222"/>
      <c r="I38" s="222"/>
      <c r="J38" s="222"/>
      <c r="K38" s="222"/>
      <c r="L38" s="222"/>
      <c r="M38" s="222"/>
      <c r="N38" s="222"/>
      <c r="O38" s="222"/>
      <c r="P38" s="468"/>
      <c r="Q38" s="509"/>
      <c r="R38" s="468"/>
      <c r="S38" s="222"/>
      <c r="T38" s="468"/>
      <c r="U38" s="221"/>
      <c r="V38" s="221"/>
      <c r="AB38" s="221"/>
      <c r="AC38" s="221"/>
      <c r="AE38" s="221"/>
      <c r="AG38" s="221"/>
      <c r="AI38" s="221"/>
      <c r="AK38" s="221"/>
      <c r="AM38" s="221"/>
      <c r="AN38" s="221"/>
      <c r="AO38" s="221"/>
      <c r="AT38" s="221"/>
      <c r="AU38" s="221"/>
      <c r="AW38" s="221"/>
      <c r="AY38" s="221"/>
      <c r="BA38" s="221"/>
      <c r="BC38" s="221"/>
      <c r="BE38" s="221"/>
    </row>
    <row r="39" spans="1:57" x14ac:dyDescent="0.2">
      <c r="D39" s="510" t="s">
        <v>141</v>
      </c>
      <c r="E39" s="510" t="s">
        <v>142</v>
      </c>
      <c r="F39" s="511" t="s">
        <v>143</v>
      </c>
      <c r="G39" s="511" t="s">
        <v>144</v>
      </c>
      <c r="H39" s="511" t="s">
        <v>145</v>
      </c>
      <c r="I39" s="510" t="s">
        <v>146</v>
      </c>
      <c r="J39" s="510" t="s">
        <v>147</v>
      </c>
      <c r="K39" s="510" t="s">
        <v>215</v>
      </c>
      <c r="L39" s="222"/>
      <c r="P39" s="512"/>
      <c r="Q39" s="471"/>
      <c r="S39" s="221"/>
      <c r="T39" s="512"/>
      <c r="U39" s="221"/>
      <c r="V39" s="221"/>
      <c r="AB39" s="221"/>
      <c r="AC39" s="221"/>
      <c r="AE39" s="221"/>
      <c r="AG39" s="221"/>
      <c r="AI39" s="221"/>
      <c r="AK39" s="221"/>
      <c r="AM39" s="221"/>
      <c r="AN39" s="221"/>
      <c r="AO39" s="221"/>
      <c r="AT39" s="221"/>
      <c r="AU39" s="221"/>
      <c r="AW39" s="221"/>
      <c r="AY39" s="221"/>
      <c r="BA39" s="221"/>
      <c r="BC39" s="221"/>
      <c r="BE39" s="221"/>
    </row>
    <row r="40" spans="1:57" x14ac:dyDescent="0.2">
      <c r="D40" s="510" t="s">
        <v>148</v>
      </c>
      <c r="E40" s="510">
        <v>1.27</v>
      </c>
      <c r="F40" s="511">
        <v>1.18</v>
      </c>
      <c r="G40" s="511">
        <v>1.2</v>
      </c>
      <c r="H40" s="511">
        <v>1.27</v>
      </c>
      <c r="I40" s="510">
        <v>1.21</v>
      </c>
      <c r="J40" s="510">
        <v>1.41</v>
      </c>
      <c r="K40" s="510">
        <v>1.44</v>
      </c>
      <c r="L40" s="222"/>
    </row>
    <row r="41" spans="1:57" x14ac:dyDescent="0.2">
      <c r="D41" s="510" t="s">
        <v>216</v>
      </c>
      <c r="E41" s="1969">
        <v>0.26</v>
      </c>
      <c r="F41" s="1969"/>
      <c r="G41" s="1969"/>
      <c r="H41" s="1969"/>
      <c r="I41" s="1969"/>
      <c r="J41" s="1969"/>
      <c r="K41" s="1969"/>
      <c r="L41" s="222"/>
    </row>
    <row r="42" spans="1:57" x14ac:dyDescent="0.2">
      <c r="F42" s="514"/>
      <c r="G42" s="514"/>
      <c r="H42" s="514"/>
    </row>
    <row r="43" spans="1:57" x14ac:dyDescent="0.2">
      <c r="D43" s="514" t="s">
        <v>149</v>
      </c>
      <c r="F43" s="514"/>
      <c r="G43" s="514"/>
      <c r="H43" s="514"/>
    </row>
    <row r="44" spans="1:57" x14ac:dyDescent="0.2">
      <c r="D44" s="514" t="s">
        <v>150</v>
      </c>
      <c r="F44" s="222"/>
      <c r="G44" s="222"/>
      <c r="H44" s="222"/>
    </row>
    <row r="45" spans="1:57" x14ac:dyDescent="0.2">
      <c r="C45" s="222"/>
      <c r="D45" s="514" t="s">
        <v>151</v>
      </c>
      <c r="E45" s="222"/>
      <c r="F45" s="222"/>
      <c r="G45" s="222"/>
      <c r="H45" s="222"/>
      <c r="I45" s="222"/>
      <c r="J45" s="222"/>
      <c r="K45" s="222"/>
      <c r="L45" s="222"/>
      <c r="M45" s="222"/>
      <c r="N45" s="222"/>
      <c r="O45" s="222"/>
    </row>
    <row r="46" spans="1:57" x14ac:dyDescent="0.2">
      <c r="D46" s="514" t="s">
        <v>152</v>
      </c>
    </row>
    <row r="48" spans="1:57" ht="16.8" thickBot="1" x14ac:dyDescent="0.25">
      <c r="B48" s="221" t="s">
        <v>203</v>
      </c>
    </row>
    <row r="49" spans="1:57" ht="18" customHeight="1" x14ac:dyDescent="0.2">
      <c r="A49" s="1951" t="s">
        <v>85</v>
      </c>
      <c r="B49" s="1952"/>
      <c r="C49" s="515" t="s">
        <v>168</v>
      </c>
      <c r="D49" s="515" t="s">
        <v>168</v>
      </c>
      <c r="E49" s="516" t="s">
        <v>169</v>
      </c>
      <c r="F49" s="517" t="s">
        <v>187</v>
      </c>
      <c r="G49" s="517"/>
      <c r="H49" s="517"/>
      <c r="I49" s="517"/>
      <c r="J49" s="517"/>
      <c r="K49" s="517"/>
      <c r="L49" s="517" t="s">
        <v>188</v>
      </c>
      <c r="M49" s="517"/>
      <c r="N49" s="518"/>
      <c r="O49" s="470"/>
      <c r="Q49" s="471"/>
      <c r="R49" s="221"/>
      <c r="S49" s="221"/>
      <c r="U49" s="221"/>
      <c r="V49" s="221"/>
      <c r="AB49" s="221"/>
      <c r="AC49" s="221"/>
      <c r="AE49" s="221"/>
      <c r="AG49" s="221"/>
      <c r="AI49" s="221"/>
      <c r="AK49" s="221"/>
      <c r="AM49" s="221"/>
      <c r="AN49" s="221"/>
      <c r="AO49" s="221"/>
      <c r="AT49" s="221"/>
      <c r="AU49" s="221"/>
      <c r="AW49" s="221"/>
      <c r="AY49" s="221"/>
      <c r="BA49" s="221"/>
      <c r="BC49" s="221"/>
      <c r="BE49" s="221"/>
    </row>
    <row r="50" spans="1:57" ht="18" customHeight="1" x14ac:dyDescent="0.2">
      <c r="A50" s="1953"/>
      <c r="B50" s="1926"/>
      <c r="C50" s="519" t="s">
        <v>170</v>
      </c>
      <c r="D50" s="519" t="s">
        <v>170</v>
      </c>
      <c r="E50" s="473" t="s">
        <v>171</v>
      </c>
      <c r="F50" s="474"/>
      <c r="G50" s="520"/>
      <c r="H50" s="521"/>
      <c r="I50" s="522" t="s">
        <v>205</v>
      </c>
      <c r="J50" s="523"/>
      <c r="K50" s="523"/>
      <c r="L50" s="523"/>
      <c r="M50" s="523"/>
      <c r="N50" s="524"/>
      <c r="O50" s="475" t="s">
        <v>172</v>
      </c>
      <c r="Q50" s="471"/>
      <c r="R50" s="221"/>
      <c r="S50" s="221"/>
      <c r="U50" s="221"/>
      <c r="V50" s="221"/>
      <c r="AB50" s="221"/>
      <c r="AC50" s="221"/>
      <c r="AE50" s="221"/>
      <c r="AG50" s="221"/>
      <c r="AI50" s="221"/>
      <c r="AK50" s="221"/>
      <c r="AM50" s="221"/>
      <c r="AN50" s="221"/>
      <c r="AO50" s="221"/>
      <c r="AT50" s="221"/>
      <c r="AU50" s="221"/>
      <c r="AW50" s="221"/>
      <c r="AY50" s="221"/>
      <c r="BA50" s="221"/>
      <c r="BC50" s="221"/>
      <c r="BE50" s="221"/>
    </row>
    <row r="51" spans="1:57" ht="18" customHeight="1" x14ac:dyDescent="0.2">
      <c r="A51" s="1953"/>
      <c r="B51" s="1926"/>
      <c r="C51" s="519" t="s">
        <v>217</v>
      </c>
      <c r="D51" s="519" t="s">
        <v>185</v>
      </c>
      <c r="E51" s="476" t="s">
        <v>6</v>
      </c>
      <c r="F51" s="476" t="s">
        <v>173</v>
      </c>
      <c r="G51" s="525"/>
      <c r="H51" s="526"/>
      <c r="I51" s="526" t="s">
        <v>174</v>
      </c>
      <c r="J51" s="526"/>
      <c r="K51" s="527"/>
      <c r="L51" s="480" t="s">
        <v>175</v>
      </c>
      <c r="M51" s="478" t="s">
        <v>176</v>
      </c>
      <c r="N51" s="480" t="s">
        <v>177</v>
      </c>
      <c r="O51" s="475" t="s">
        <v>178</v>
      </c>
      <c r="Q51" s="471"/>
      <c r="R51" s="221"/>
      <c r="S51" s="221"/>
      <c r="U51" s="221"/>
      <c r="V51" s="221"/>
      <c r="AB51" s="221"/>
      <c r="AC51" s="221"/>
      <c r="AE51" s="221"/>
      <c r="AG51" s="221"/>
      <c r="AI51" s="221"/>
      <c r="AK51" s="221"/>
      <c r="AM51" s="221"/>
      <c r="AN51" s="221"/>
      <c r="AO51" s="221"/>
      <c r="AT51" s="221"/>
      <c r="AU51" s="221"/>
      <c r="AW51" s="221"/>
      <c r="AY51" s="221"/>
      <c r="BA51" s="221"/>
      <c r="BC51" s="221"/>
      <c r="BE51" s="221"/>
    </row>
    <row r="52" spans="1:57" ht="18" customHeight="1" x14ac:dyDescent="0.2">
      <c r="A52" s="1953"/>
      <c r="B52" s="1926"/>
      <c r="C52" s="519" t="s">
        <v>186</v>
      </c>
      <c r="D52" s="519" t="s">
        <v>179</v>
      </c>
      <c r="E52" s="482"/>
      <c r="F52" s="476" t="s">
        <v>129</v>
      </c>
      <c r="G52" s="478" t="s">
        <v>180</v>
      </c>
      <c r="H52" s="478" t="s">
        <v>218</v>
      </c>
      <c r="I52" s="478" t="s">
        <v>181</v>
      </c>
      <c r="J52" s="473" t="s">
        <v>163</v>
      </c>
      <c r="K52" s="478" t="s">
        <v>5</v>
      </c>
      <c r="L52" s="528"/>
      <c r="M52" s="482"/>
      <c r="N52" s="483"/>
      <c r="O52" s="484"/>
      <c r="Q52" s="471"/>
      <c r="R52" s="221"/>
      <c r="S52" s="221"/>
      <c r="U52" s="221"/>
      <c r="V52" s="221"/>
      <c r="AB52" s="221"/>
      <c r="AC52" s="221"/>
      <c r="AE52" s="221"/>
      <c r="AG52" s="221"/>
      <c r="AI52" s="221"/>
      <c r="AK52" s="221"/>
      <c r="AM52" s="221"/>
      <c r="AN52" s="221"/>
      <c r="AO52" s="221"/>
      <c r="AT52" s="221"/>
      <c r="AU52" s="221"/>
      <c r="AW52" s="221"/>
      <c r="AY52" s="221"/>
      <c r="BA52" s="221"/>
      <c r="BC52" s="221"/>
      <c r="BE52" s="221"/>
    </row>
    <row r="53" spans="1:57" ht="18" customHeight="1" thickBot="1" x14ac:dyDescent="0.25">
      <c r="A53" s="1954"/>
      <c r="B53" s="1928"/>
      <c r="C53" s="476" t="s">
        <v>182</v>
      </c>
      <c r="D53" s="476" t="s">
        <v>182</v>
      </c>
      <c r="E53" s="476" t="s">
        <v>182</v>
      </c>
      <c r="F53" s="476" t="s">
        <v>183</v>
      </c>
      <c r="G53" s="485"/>
      <c r="H53" s="476" t="s">
        <v>164</v>
      </c>
      <c r="I53" s="476"/>
      <c r="J53" s="476" t="s">
        <v>162</v>
      </c>
      <c r="K53" s="476"/>
      <c r="L53" s="476"/>
      <c r="M53" s="476"/>
      <c r="N53" s="487"/>
      <c r="O53" s="475" t="s">
        <v>182</v>
      </c>
      <c r="Q53" s="471"/>
      <c r="R53" s="221"/>
      <c r="S53" s="221"/>
      <c r="U53" s="221"/>
      <c r="V53" s="221"/>
      <c r="AB53" s="221"/>
      <c r="AC53" s="221"/>
      <c r="AE53" s="221"/>
      <c r="AG53" s="221"/>
      <c r="AI53" s="221"/>
      <c r="AK53" s="221"/>
      <c r="AM53" s="221"/>
      <c r="AN53" s="221"/>
      <c r="AO53" s="221"/>
      <c r="AT53" s="221"/>
      <c r="AU53" s="221"/>
      <c r="AW53" s="221"/>
      <c r="AY53" s="221"/>
      <c r="BA53" s="221"/>
      <c r="BC53" s="221"/>
      <c r="BE53" s="221"/>
    </row>
    <row r="54" spans="1:57" ht="18" customHeight="1" thickBot="1" x14ac:dyDescent="0.25">
      <c r="A54" s="1955" t="s">
        <v>92</v>
      </c>
      <c r="B54" s="1795"/>
      <c r="C54" s="488">
        <f>SUM(C55:C57)</f>
        <v>59314.687041276484</v>
      </c>
      <c r="D54" s="488">
        <f>SUM(D55:D57)</f>
        <v>15423.538610731886</v>
      </c>
      <c r="E54" s="488">
        <f>SUM(E55:E57)</f>
        <v>14989.458267401849</v>
      </c>
      <c r="F54" s="488">
        <f>ROUND(E54/D54*100,0)</f>
        <v>97</v>
      </c>
      <c r="G54" s="489">
        <f t="shared" ref="G54:O54" si="10">SUM(G55:G57)</f>
        <v>7453.3597163749419</v>
      </c>
      <c r="H54" s="488">
        <f t="shared" si="10"/>
        <v>324.28916534803693</v>
      </c>
      <c r="I54" s="488">
        <f t="shared" si="10"/>
        <v>749.98631337009238</v>
      </c>
      <c r="J54" s="488">
        <f t="shared" si="10"/>
        <v>962.95736534803689</v>
      </c>
      <c r="K54" s="488">
        <f t="shared" si="10"/>
        <v>9490.5925604411077</v>
      </c>
      <c r="L54" s="488">
        <f t="shared" si="10"/>
        <v>4195.018</v>
      </c>
      <c r="M54" s="489">
        <f t="shared" si="10"/>
        <v>1170.6553069607394</v>
      </c>
      <c r="N54" s="490">
        <f t="shared" si="10"/>
        <v>105</v>
      </c>
      <c r="O54" s="491">
        <f t="shared" si="10"/>
        <v>0</v>
      </c>
      <c r="Q54" s="471"/>
      <c r="R54" s="221"/>
      <c r="S54" s="221"/>
      <c r="U54" s="221"/>
      <c r="V54" s="221"/>
      <c r="AB54" s="221"/>
      <c r="AC54" s="221"/>
      <c r="AE54" s="221"/>
      <c r="AG54" s="221"/>
      <c r="AI54" s="221"/>
      <c r="AK54" s="221"/>
      <c r="AM54" s="221"/>
      <c r="AN54" s="221"/>
      <c r="AO54" s="221"/>
      <c r="AT54" s="221"/>
      <c r="AU54" s="221"/>
      <c r="AW54" s="221"/>
      <c r="AY54" s="221"/>
      <c r="BA54" s="221"/>
      <c r="BC54" s="221"/>
      <c r="BE54" s="221"/>
    </row>
    <row r="55" spans="1:57" ht="18" customHeight="1" x14ac:dyDescent="0.2">
      <c r="A55" s="1804" t="s">
        <v>91</v>
      </c>
      <c r="B55" s="1805"/>
      <c r="C55" s="395">
        <f>SUM(C58:C60)</f>
        <v>30044.671999999999</v>
      </c>
      <c r="D55" s="395">
        <f>SUM(D58:D60)</f>
        <v>7812.0347000000002</v>
      </c>
      <c r="E55" s="395">
        <f>SUM(E58:E60)</f>
        <v>7747.62</v>
      </c>
      <c r="F55" s="395">
        <f t="shared" ref="F55:F64" si="11">ROUND(E55/D55*100,0)</f>
        <v>99</v>
      </c>
      <c r="G55" s="396">
        <f t="shared" ref="G55:O55" si="12">SUM(G58:G60)</f>
        <v>3993.0122000000001</v>
      </c>
      <c r="H55" s="395">
        <f t="shared" si="12"/>
        <v>172.32240000000002</v>
      </c>
      <c r="I55" s="395">
        <f t="shared" si="12"/>
        <v>528.93439999999998</v>
      </c>
      <c r="J55" s="395">
        <f t="shared" si="12"/>
        <v>395.02059999999994</v>
      </c>
      <c r="K55" s="395">
        <f t="shared" si="12"/>
        <v>5089.2896000000001</v>
      </c>
      <c r="L55" s="395">
        <f t="shared" si="12"/>
        <v>2450.4679999999998</v>
      </c>
      <c r="M55" s="396">
        <f t="shared" si="12"/>
        <v>155.27000000000001</v>
      </c>
      <c r="N55" s="398">
        <f t="shared" si="12"/>
        <v>37.520000000000003</v>
      </c>
      <c r="O55" s="423">
        <f t="shared" si="12"/>
        <v>0</v>
      </c>
      <c r="Q55" s="471"/>
      <c r="R55" s="221"/>
      <c r="S55" s="221"/>
      <c r="U55" s="221"/>
      <c r="V55" s="221"/>
      <c r="AB55" s="221"/>
      <c r="AC55" s="221"/>
      <c r="AE55" s="221"/>
      <c r="AG55" s="221"/>
      <c r="AI55" s="221"/>
      <c r="AK55" s="221"/>
      <c r="AM55" s="221"/>
      <c r="AN55" s="221"/>
      <c r="AO55" s="221"/>
      <c r="AT55" s="221"/>
      <c r="AU55" s="221"/>
      <c r="AW55" s="221"/>
      <c r="AY55" s="221"/>
      <c r="BA55" s="221"/>
      <c r="BC55" s="221"/>
      <c r="BE55" s="221"/>
    </row>
    <row r="56" spans="1:57" ht="18" customHeight="1" x14ac:dyDescent="0.2">
      <c r="A56" s="1806" t="s">
        <v>93</v>
      </c>
      <c r="B56" s="1807"/>
      <c r="C56" s="397">
        <f>SUM(C61:C62)</f>
        <v>20139.999241276484</v>
      </c>
      <c r="D56" s="397">
        <f>SUM(D61:D62)</f>
        <v>5237.3198027318858</v>
      </c>
      <c r="E56" s="397">
        <f>SUM(E61:E62)</f>
        <v>4960.8382674018485</v>
      </c>
      <c r="F56" s="397">
        <f t="shared" si="11"/>
        <v>95</v>
      </c>
      <c r="G56" s="422">
        <f t="shared" ref="G56:O56" si="13">SUM(G61:G62)</f>
        <v>2369.7475163749423</v>
      </c>
      <c r="H56" s="397">
        <f t="shared" si="13"/>
        <v>67.616765348036964</v>
      </c>
      <c r="I56" s="397">
        <f t="shared" si="13"/>
        <v>136.7019133700924</v>
      </c>
      <c r="J56" s="397">
        <f t="shared" si="13"/>
        <v>163.05676534803695</v>
      </c>
      <c r="K56" s="397">
        <f t="shared" si="13"/>
        <v>2737.1229604411083</v>
      </c>
      <c r="L56" s="397">
        <f t="shared" si="13"/>
        <v>1262.69</v>
      </c>
      <c r="M56" s="422">
        <f t="shared" si="13"/>
        <v>947.90530696073927</v>
      </c>
      <c r="N56" s="457">
        <f t="shared" si="13"/>
        <v>0</v>
      </c>
      <c r="O56" s="492">
        <f t="shared" si="13"/>
        <v>0</v>
      </c>
      <c r="Q56" s="471"/>
      <c r="R56" s="221"/>
      <c r="S56" s="221"/>
      <c r="U56" s="221"/>
      <c r="V56" s="221"/>
      <c r="AB56" s="221"/>
      <c r="AC56" s="221"/>
      <c r="AE56" s="221"/>
      <c r="AG56" s="221"/>
      <c r="AI56" s="221"/>
      <c r="AK56" s="221"/>
      <c r="AM56" s="221"/>
      <c r="AN56" s="221"/>
      <c r="AO56" s="221"/>
      <c r="AT56" s="221"/>
      <c r="AU56" s="221"/>
      <c r="AW56" s="221"/>
      <c r="AY56" s="221"/>
      <c r="BA56" s="221"/>
      <c r="BC56" s="221"/>
      <c r="BE56" s="221"/>
    </row>
    <row r="57" spans="1:57" ht="18" customHeight="1" thickBot="1" x14ac:dyDescent="0.25">
      <c r="A57" s="1815" t="s">
        <v>94</v>
      </c>
      <c r="B57" s="1816"/>
      <c r="C57" s="493">
        <f>SUM(C63:C64)</f>
        <v>9130.015800000001</v>
      </c>
      <c r="D57" s="493">
        <f>SUM(D63:D64)</f>
        <v>2374.1841079999999</v>
      </c>
      <c r="E57" s="493">
        <f>SUM(E63:E64)</f>
        <v>2281</v>
      </c>
      <c r="F57" s="493">
        <f t="shared" si="11"/>
        <v>96</v>
      </c>
      <c r="G57" s="494">
        <f t="shared" ref="G57:O57" si="14">SUM(G63:G64)</f>
        <v>1090.5999999999999</v>
      </c>
      <c r="H57" s="493">
        <f t="shared" si="14"/>
        <v>84.35</v>
      </c>
      <c r="I57" s="493">
        <f t="shared" si="14"/>
        <v>84.35</v>
      </c>
      <c r="J57" s="493">
        <f t="shared" si="14"/>
        <v>404.88</v>
      </c>
      <c r="K57" s="493">
        <f t="shared" si="14"/>
        <v>1664.18</v>
      </c>
      <c r="L57" s="493">
        <f t="shared" si="14"/>
        <v>481.86</v>
      </c>
      <c r="M57" s="494">
        <f t="shared" si="14"/>
        <v>67.48</v>
      </c>
      <c r="N57" s="495">
        <f t="shared" si="14"/>
        <v>67.48</v>
      </c>
      <c r="O57" s="496">
        <f t="shared" si="14"/>
        <v>0</v>
      </c>
      <c r="Q57" s="471"/>
      <c r="R57" s="221"/>
      <c r="S57" s="221"/>
      <c r="U57" s="221"/>
      <c r="V57" s="221"/>
      <c r="AB57" s="221"/>
      <c r="AC57" s="221"/>
      <c r="AE57" s="221"/>
      <c r="AG57" s="221"/>
      <c r="AI57" s="221"/>
      <c r="AK57" s="221"/>
      <c r="AM57" s="221"/>
      <c r="AN57" s="221"/>
      <c r="AO57" s="221"/>
      <c r="AT57" s="221"/>
      <c r="AU57" s="221"/>
      <c r="AW57" s="221"/>
      <c r="AY57" s="221"/>
      <c r="BA57" s="221"/>
      <c r="BC57" s="221"/>
      <c r="BE57" s="221"/>
    </row>
    <row r="58" spans="1:57" ht="18" customHeight="1" x14ac:dyDescent="0.2">
      <c r="A58" s="1956" t="s">
        <v>122</v>
      </c>
      <c r="B58" s="394" t="s">
        <v>95</v>
      </c>
      <c r="C58" s="395">
        <f>SUM(C65:C67)</f>
        <v>6685.6720000000005</v>
      </c>
      <c r="D58" s="395">
        <f>SUM(D65:D67)</f>
        <v>1737.9947</v>
      </c>
      <c r="E58" s="395">
        <f>SUM(E65:E67)</f>
        <v>1673.62</v>
      </c>
      <c r="F58" s="395">
        <f t="shared" si="11"/>
        <v>96</v>
      </c>
      <c r="G58" s="396">
        <f t="shared" ref="G58:O58" si="15">SUM(G65:G67)</f>
        <v>594.12220000000002</v>
      </c>
      <c r="H58" s="395">
        <f t="shared" si="15"/>
        <v>47.322400000000002</v>
      </c>
      <c r="I58" s="395">
        <f t="shared" si="15"/>
        <v>174.18440000000001</v>
      </c>
      <c r="J58" s="395">
        <f t="shared" si="15"/>
        <v>97.97059999999999</v>
      </c>
      <c r="K58" s="395">
        <f t="shared" si="15"/>
        <v>913.59960000000001</v>
      </c>
      <c r="L58" s="395">
        <f t="shared" si="15"/>
        <v>744.94799999999998</v>
      </c>
      <c r="M58" s="396">
        <f t="shared" si="15"/>
        <v>0</v>
      </c>
      <c r="N58" s="398">
        <f t="shared" si="15"/>
        <v>0</v>
      </c>
      <c r="O58" s="423">
        <f t="shared" si="15"/>
        <v>0</v>
      </c>
      <c r="Q58" s="471"/>
      <c r="R58" s="221"/>
      <c r="S58" s="221"/>
      <c r="U58" s="221"/>
      <c r="V58" s="221"/>
      <c r="AB58" s="221"/>
      <c r="AC58" s="221"/>
      <c r="AE58" s="221"/>
      <c r="AG58" s="221"/>
      <c r="AI58" s="221"/>
      <c r="AK58" s="221"/>
      <c r="AM58" s="221"/>
      <c r="AN58" s="221"/>
      <c r="AO58" s="221"/>
      <c r="AT58" s="221"/>
      <c r="AU58" s="221"/>
      <c r="AW58" s="221"/>
      <c r="AY58" s="221"/>
      <c r="BA58" s="221"/>
      <c r="BC58" s="221"/>
      <c r="BE58" s="221"/>
    </row>
    <row r="59" spans="1:57" ht="18" customHeight="1" x14ac:dyDescent="0.2">
      <c r="A59" s="1957"/>
      <c r="B59" s="452" t="s">
        <v>96</v>
      </c>
      <c r="C59" s="397">
        <f>SUM(C68:C70)</f>
        <v>15104</v>
      </c>
      <c r="D59" s="397">
        <f>SUM(D68:D70)</f>
        <v>3927.04</v>
      </c>
      <c r="E59" s="397">
        <f>SUM(E68:E70)</f>
        <v>3927</v>
      </c>
      <c r="F59" s="397">
        <f t="shared" si="11"/>
        <v>100</v>
      </c>
      <c r="G59" s="422">
        <f t="shared" ref="G59:O59" si="16">SUM(G68:G70)</f>
        <v>2003.3400000000001</v>
      </c>
      <c r="H59" s="397">
        <f t="shared" si="16"/>
        <v>82.06</v>
      </c>
      <c r="I59" s="397">
        <f t="shared" si="16"/>
        <v>204.46</v>
      </c>
      <c r="J59" s="397">
        <f t="shared" si="16"/>
        <v>103.82000000000001</v>
      </c>
      <c r="K59" s="397">
        <f t="shared" si="16"/>
        <v>2393.6800000000003</v>
      </c>
      <c r="L59" s="397">
        <f t="shared" si="16"/>
        <v>1404.94</v>
      </c>
      <c r="M59" s="422">
        <f t="shared" si="16"/>
        <v>90.860000000000014</v>
      </c>
      <c r="N59" s="457">
        <f t="shared" si="16"/>
        <v>37.520000000000003</v>
      </c>
      <c r="O59" s="492">
        <f t="shared" si="16"/>
        <v>0</v>
      </c>
      <c r="Q59" s="471"/>
      <c r="R59" s="221"/>
      <c r="S59" s="221"/>
      <c r="U59" s="221"/>
      <c r="V59" s="221"/>
      <c r="AB59" s="221"/>
      <c r="AC59" s="221"/>
      <c r="AE59" s="221"/>
      <c r="AG59" s="221"/>
      <c r="AI59" s="221"/>
      <c r="AK59" s="221"/>
      <c r="AM59" s="221"/>
      <c r="AN59" s="221"/>
      <c r="AO59" s="221"/>
      <c r="AT59" s="221"/>
      <c r="AU59" s="221"/>
      <c r="AW59" s="221"/>
      <c r="AY59" s="221"/>
      <c r="BA59" s="221"/>
      <c r="BC59" s="221"/>
      <c r="BE59" s="221"/>
    </row>
    <row r="60" spans="1:57" ht="18" customHeight="1" x14ac:dyDescent="0.2">
      <c r="A60" s="1957"/>
      <c r="B60" s="452" t="s">
        <v>97</v>
      </c>
      <c r="C60" s="397">
        <f>SUM(C71)</f>
        <v>8255</v>
      </c>
      <c r="D60" s="397">
        <f>SUM(D71)</f>
        <v>2147</v>
      </c>
      <c r="E60" s="397">
        <f>SUM(E71)</f>
        <v>2147</v>
      </c>
      <c r="F60" s="397">
        <f t="shared" si="11"/>
        <v>100</v>
      </c>
      <c r="G60" s="422">
        <f t="shared" ref="G60:O60" si="17">SUM(G71)</f>
        <v>1395.55</v>
      </c>
      <c r="H60" s="397">
        <f t="shared" si="17"/>
        <v>42.94</v>
      </c>
      <c r="I60" s="397">
        <f t="shared" si="17"/>
        <v>150.29</v>
      </c>
      <c r="J60" s="397">
        <f t="shared" si="17"/>
        <v>193.23</v>
      </c>
      <c r="K60" s="397">
        <f t="shared" si="17"/>
        <v>1782.01</v>
      </c>
      <c r="L60" s="397">
        <f t="shared" si="17"/>
        <v>300.58</v>
      </c>
      <c r="M60" s="422">
        <f t="shared" si="17"/>
        <v>64.41</v>
      </c>
      <c r="N60" s="457">
        <f t="shared" si="17"/>
        <v>0</v>
      </c>
      <c r="O60" s="492">
        <f t="shared" si="17"/>
        <v>0</v>
      </c>
      <c r="Q60" s="471"/>
      <c r="R60" s="221"/>
      <c r="S60" s="221"/>
      <c r="U60" s="221"/>
      <c r="V60" s="221"/>
      <c r="AB60" s="221"/>
      <c r="AC60" s="221"/>
      <c r="AE60" s="221"/>
      <c r="AG60" s="221"/>
      <c r="AI60" s="221"/>
      <c r="AK60" s="221"/>
      <c r="AM60" s="221"/>
      <c r="AN60" s="221"/>
      <c r="AO60" s="221"/>
      <c r="AT60" s="221"/>
      <c r="AU60" s="221"/>
      <c r="AW60" s="221"/>
      <c r="AY60" s="221"/>
      <c r="BA60" s="221"/>
      <c r="BC60" s="221"/>
      <c r="BE60" s="221"/>
    </row>
    <row r="61" spans="1:57" ht="18" customHeight="1" x14ac:dyDescent="0.2">
      <c r="A61" s="1957"/>
      <c r="B61" s="452" t="s">
        <v>98</v>
      </c>
      <c r="C61" s="397">
        <f>SUM(C72:C74)</f>
        <v>18475.999241276484</v>
      </c>
      <c r="D61" s="397">
        <f>SUM(D72:D74)</f>
        <v>4804.3198027318858</v>
      </c>
      <c r="E61" s="397">
        <f>SUM(E72:E74)</f>
        <v>4550.8382674018485</v>
      </c>
      <c r="F61" s="397">
        <f t="shared" si="11"/>
        <v>95</v>
      </c>
      <c r="G61" s="422">
        <f t="shared" ref="G61:O61" si="18">SUM(G72:G74)</f>
        <v>2033.5475163749425</v>
      </c>
      <c r="H61" s="397">
        <f t="shared" si="18"/>
        <v>67.616765348036964</v>
      </c>
      <c r="I61" s="397">
        <f t="shared" si="18"/>
        <v>136.7019133700924</v>
      </c>
      <c r="J61" s="397">
        <f t="shared" si="18"/>
        <v>163.05676534803695</v>
      </c>
      <c r="K61" s="397">
        <f t="shared" si="18"/>
        <v>2400.9229604411084</v>
      </c>
      <c r="L61" s="397">
        <f t="shared" si="18"/>
        <v>1218</v>
      </c>
      <c r="M61" s="422">
        <f t="shared" si="18"/>
        <v>931.91530696073926</v>
      </c>
      <c r="N61" s="457">
        <f t="shared" si="18"/>
        <v>0</v>
      </c>
      <c r="O61" s="492">
        <f t="shared" si="18"/>
        <v>0</v>
      </c>
      <c r="Q61" s="471"/>
      <c r="R61" s="221"/>
      <c r="S61" s="221"/>
      <c r="U61" s="221"/>
      <c r="V61" s="221"/>
      <c r="AB61" s="221"/>
      <c r="AC61" s="221"/>
      <c r="AE61" s="221"/>
      <c r="AG61" s="221"/>
      <c r="AI61" s="221"/>
      <c r="AK61" s="221"/>
      <c r="AM61" s="221"/>
      <c r="AN61" s="221"/>
      <c r="AO61" s="221"/>
      <c r="AT61" s="221"/>
      <c r="AU61" s="221"/>
      <c r="AW61" s="221"/>
      <c r="AY61" s="221"/>
      <c r="BA61" s="221"/>
      <c r="BC61" s="221"/>
      <c r="BE61" s="221"/>
    </row>
    <row r="62" spans="1:57" ht="18" customHeight="1" x14ac:dyDescent="0.2">
      <c r="A62" s="1957"/>
      <c r="B62" s="452" t="s">
        <v>99</v>
      </c>
      <c r="C62" s="397">
        <f>SUM(C75)</f>
        <v>1664</v>
      </c>
      <c r="D62" s="397">
        <f>SUM(D75)</f>
        <v>433</v>
      </c>
      <c r="E62" s="397">
        <f>SUM(E75)</f>
        <v>410</v>
      </c>
      <c r="F62" s="397">
        <f t="shared" si="11"/>
        <v>95</v>
      </c>
      <c r="G62" s="422">
        <f t="shared" ref="G62:O62" si="19">SUM(G75)</f>
        <v>336.2</v>
      </c>
      <c r="H62" s="397">
        <f t="shared" si="19"/>
        <v>0</v>
      </c>
      <c r="I62" s="397">
        <f t="shared" si="19"/>
        <v>0</v>
      </c>
      <c r="J62" s="397">
        <f t="shared" si="19"/>
        <v>0</v>
      </c>
      <c r="K62" s="397">
        <f t="shared" si="19"/>
        <v>336.2</v>
      </c>
      <c r="L62" s="397">
        <f t="shared" si="19"/>
        <v>44.69</v>
      </c>
      <c r="M62" s="422">
        <f t="shared" si="19"/>
        <v>15.99</v>
      </c>
      <c r="N62" s="457">
        <f t="shared" si="19"/>
        <v>0</v>
      </c>
      <c r="O62" s="492">
        <f t="shared" si="19"/>
        <v>0</v>
      </c>
      <c r="Q62" s="471"/>
      <c r="R62" s="221"/>
      <c r="S62" s="221"/>
      <c r="U62" s="221"/>
      <c r="V62" s="221"/>
      <c r="AB62" s="221"/>
      <c r="AC62" s="221"/>
      <c r="AE62" s="221"/>
      <c r="AG62" s="221"/>
      <c r="AI62" s="221"/>
      <c r="AK62" s="221"/>
      <c r="AM62" s="221"/>
      <c r="AN62" s="221"/>
      <c r="AO62" s="221"/>
      <c r="AT62" s="221"/>
      <c r="AU62" s="221"/>
      <c r="AW62" s="221"/>
      <c r="AY62" s="221"/>
      <c r="BA62" s="221"/>
      <c r="BC62" s="221"/>
      <c r="BE62" s="221"/>
    </row>
    <row r="63" spans="1:57" ht="18" customHeight="1" x14ac:dyDescent="0.2">
      <c r="A63" s="1957"/>
      <c r="B63" s="452" t="s">
        <v>100</v>
      </c>
      <c r="C63" s="397">
        <f>SUM(C76:C77)</f>
        <v>6846.0158000000001</v>
      </c>
      <c r="D63" s="397">
        <f>SUM(D76:D77)</f>
        <v>1780.344108</v>
      </c>
      <c r="E63" s="397">
        <f>SUM(E76:E77)</f>
        <v>1687</v>
      </c>
      <c r="F63" s="397">
        <f t="shared" si="11"/>
        <v>95</v>
      </c>
      <c r="G63" s="422">
        <f t="shared" ref="G63:O63" si="20">SUM(G76:G77)</f>
        <v>674.8</v>
      </c>
      <c r="H63" s="397">
        <f t="shared" si="20"/>
        <v>84.35</v>
      </c>
      <c r="I63" s="397">
        <f t="shared" si="20"/>
        <v>84.35</v>
      </c>
      <c r="J63" s="397">
        <f t="shared" si="20"/>
        <v>404.88</v>
      </c>
      <c r="K63" s="397">
        <f t="shared" si="20"/>
        <v>1248.3800000000001</v>
      </c>
      <c r="L63" s="397">
        <f t="shared" si="20"/>
        <v>303.66000000000003</v>
      </c>
      <c r="M63" s="422">
        <f t="shared" si="20"/>
        <v>67.48</v>
      </c>
      <c r="N63" s="457">
        <f t="shared" si="20"/>
        <v>67.48</v>
      </c>
      <c r="O63" s="492">
        <f t="shared" si="20"/>
        <v>0</v>
      </c>
      <c r="Q63" s="471"/>
      <c r="R63" s="221"/>
      <c r="S63" s="221"/>
      <c r="U63" s="221"/>
      <c r="V63" s="221"/>
      <c r="AB63" s="221"/>
      <c r="AC63" s="221"/>
      <c r="AE63" s="221"/>
      <c r="AG63" s="221"/>
      <c r="AI63" s="221"/>
      <c r="AK63" s="221"/>
      <c r="AM63" s="221"/>
      <c r="AN63" s="221"/>
      <c r="AO63" s="221"/>
      <c r="AT63" s="221"/>
      <c r="AU63" s="221"/>
      <c r="AW63" s="221"/>
      <c r="AY63" s="221"/>
      <c r="BA63" s="221"/>
      <c r="BC63" s="221"/>
      <c r="BE63" s="221"/>
    </row>
    <row r="64" spans="1:57" ht="18" customHeight="1" thickBot="1" x14ac:dyDescent="0.25">
      <c r="A64" s="1958"/>
      <c r="B64" s="497" t="s">
        <v>103</v>
      </c>
      <c r="C64" s="493">
        <f>SUM(C78)</f>
        <v>2284</v>
      </c>
      <c r="D64" s="493">
        <f>SUM(D78)</f>
        <v>593.84</v>
      </c>
      <c r="E64" s="493">
        <f>SUM(E78)</f>
        <v>594</v>
      </c>
      <c r="F64" s="493">
        <f t="shared" si="11"/>
        <v>100</v>
      </c>
      <c r="G64" s="494">
        <f t="shared" ref="G64:O64" si="21">SUM(G78)</f>
        <v>415.8</v>
      </c>
      <c r="H64" s="493">
        <f t="shared" si="21"/>
        <v>0</v>
      </c>
      <c r="I64" s="493">
        <f t="shared" si="21"/>
        <v>0</v>
      </c>
      <c r="J64" s="493">
        <f t="shared" si="21"/>
        <v>0</v>
      </c>
      <c r="K64" s="493">
        <f t="shared" si="21"/>
        <v>415.8</v>
      </c>
      <c r="L64" s="493">
        <f t="shared" si="21"/>
        <v>178.2</v>
      </c>
      <c r="M64" s="494">
        <f t="shared" si="21"/>
        <v>0</v>
      </c>
      <c r="N64" s="495">
        <f t="shared" si="21"/>
        <v>0</v>
      </c>
      <c r="O64" s="496">
        <f t="shared" si="21"/>
        <v>0</v>
      </c>
      <c r="Q64" s="471"/>
      <c r="R64" s="221"/>
      <c r="S64" s="221"/>
      <c r="U64" s="221"/>
      <c r="V64" s="221"/>
      <c r="AB64" s="221"/>
      <c r="AC64" s="221"/>
      <c r="AE64" s="221"/>
      <c r="AG64" s="221"/>
      <c r="AI64" s="221"/>
      <c r="AK64" s="221"/>
      <c r="AM64" s="221"/>
      <c r="AN64" s="221"/>
      <c r="AO64" s="221"/>
      <c r="AT64" s="221"/>
      <c r="AU64" s="221"/>
      <c r="AW64" s="221"/>
      <c r="AY64" s="221"/>
      <c r="BA64" s="221"/>
      <c r="BC64" s="221"/>
      <c r="BE64" s="221"/>
    </row>
    <row r="65" spans="1:18" ht="18" customHeight="1" x14ac:dyDescent="0.2">
      <c r="A65" s="1948" t="s">
        <v>109</v>
      </c>
      <c r="B65" s="529" t="s">
        <v>108</v>
      </c>
      <c r="C65" s="265">
        <f>C20</f>
        <v>1246</v>
      </c>
      <c r="D65" s="265">
        <f>D20</f>
        <v>324</v>
      </c>
      <c r="E65" s="265">
        <f>E20</f>
        <v>275</v>
      </c>
      <c r="F65" s="265">
        <f>F20</f>
        <v>85</v>
      </c>
      <c r="G65" s="266">
        <f>$E20*G20/100</f>
        <v>134.75</v>
      </c>
      <c r="H65" s="266">
        <f t="shared" ref="H65:N65" si="22">$E20*H20/100</f>
        <v>0</v>
      </c>
      <c r="I65" s="266">
        <f t="shared" si="22"/>
        <v>19.25</v>
      </c>
      <c r="J65" s="266">
        <f t="shared" si="22"/>
        <v>0</v>
      </c>
      <c r="K65" s="266">
        <f t="shared" si="22"/>
        <v>154</v>
      </c>
      <c r="L65" s="266">
        <f t="shared" si="22"/>
        <v>121</v>
      </c>
      <c r="M65" s="266">
        <f t="shared" si="22"/>
        <v>0</v>
      </c>
      <c r="N65" s="266">
        <f t="shared" si="22"/>
        <v>0</v>
      </c>
      <c r="O65" s="267"/>
      <c r="Q65" s="333">
        <f>SUM(K65:N65)</f>
        <v>275</v>
      </c>
      <c r="R65" s="530">
        <f>SUM(K65:O65)</f>
        <v>275</v>
      </c>
    </row>
    <row r="66" spans="1:18" ht="18" customHeight="1" x14ac:dyDescent="0.2">
      <c r="A66" s="1949"/>
      <c r="B66" s="392" t="s">
        <v>113</v>
      </c>
      <c r="C66" s="421">
        <f t="shared" ref="C66:F78" si="23">C21</f>
        <v>2957.672</v>
      </c>
      <c r="D66" s="421">
        <f t="shared" si="23"/>
        <v>768.99469999999997</v>
      </c>
      <c r="E66" s="421">
        <f t="shared" si="23"/>
        <v>753.62</v>
      </c>
      <c r="F66" s="421">
        <f t="shared" si="23"/>
        <v>98</v>
      </c>
      <c r="G66" s="328">
        <f>$E21*G21/100</f>
        <v>233.62220000000002</v>
      </c>
      <c r="H66" s="328">
        <f t="shared" ref="H66:N68" si="24">$E21*H21/100</f>
        <v>15.0724</v>
      </c>
      <c r="I66" s="328">
        <f t="shared" si="24"/>
        <v>90.434400000000011</v>
      </c>
      <c r="J66" s="328">
        <f t="shared" si="24"/>
        <v>97.97059999999999</v>
      </c>
      <c r="K66" s="328">
        <f t="shared" si="24"/>
        <v>437.09960000000001</v>
      </c>
      <c r="L66" s="328">
        <f t="shared" si="24"/>
        <v>301.44799999999998</v>
      </c>
      <c r="M66" s="328">
        <f t="shared" si="24"/>
        <v>0</v>
      </c>
      <c r="N66" s="328">
        <f t="shared" si="24"/>
        <v>0</v>
      </c>
      <c r="O66" s="531"/>
      <c r="Q66" s="333">
        <f t="shared" ref="Q66:Q78" si="25">SUM(K66:N66)</f>
        <v>738.54759999999999</v>
      </c>
      <c r="R66" s="530">
        <f t="shared" ref="R66:R78" si="26">SUM(K66:O66)</f>
        <v>738.54759999999999</v>
      </c>
    </row>
    <row r="67" spans="1:18" ht="18" customHeight="1" x14ac:dyDescent="0.2">
      <c r="A67" s="1949"/>
      <c r="B67" s="392" t="s">
        <v>114</v>
      </c>
      <c r="C67" s="421">
        <f t="shared" si="23"/>
        <v>2482</v>
      </c>
      <c r="D67" s="421">
        <f t="shared" si="23"/>
        <v>645</v>
      </c>
      <c r="E67" s="421">
        <f t="shared" si="23"/>
        <v>645</v>
      </c>
      <c r="F67" s="421">
        <f t="shared" si="23"/>
        <v>100</v>
      </c>
      <c r="G67" s="328">
        <f>$E22*G22/100</f>
        <v>225.75</v>
      </c>
      <c r="H67" s="328">
        <f t="shared" si="24"/>
        <v>32.25</v>
      </c>
      <c r="I67" s="328">
        <f t="shared" si="24"/>
        <v>64.5</v>
      </c>
      <c r="J67" s="328">
        <f t="shared" si="24"/>
        <v>0</v>
      </c>
      <c r="K67" s="328">
        <f t="shared" si="24"/>
        <v>322.5</v>
      </c>
      <c r="L67" s="328">
        <f t="shared" si="24"/>
        <v>322.5</v>
      </c>
      <c r="M67" s="328">
        <f t="shared" si="24"/>
        <v>0</v>
      </c>
      <c r="N67" s="328">
        <f t="shared" si="24"/>
        <v>0</v>
      </c>
      <c r="O67" s="531"/>
      <c r="Q67" s="333">
        <f t="shared" si="25"/>
        <v>645</v>
      </c>
      <c r="R67" s="530">
        <f t="shared" si="26"/>
        <v>645</v>
      </c>
    </row>
    <row r="68" spans="1:18" ht="18" customHeight="1" x14ac:dyDescent="0.2">
      <c r="A68" s="1949"/>
      <c r="B68" s="392" t="s">
        <v>115</v>
      </c>
      <c r="C68" s="421">
        <f t="shared" si="23"/>
        <v>7216</v>
      </c>
      <c r="D68" s="421">
        <f t="shared" si="23"/>
        <v>1876.16</v>
      </c>
      <c r="E68" s="421">
        <f t="shared" si="23"/>
        <v>1876</v>
      </c>
      <c r="F68" s="421">
        <f t="shared" si="23"/>
        <v>100</v>
      </c>
      <c r="G68" s="328">
        <f>$E23*G23/100</f>
        <v>938</v>
      </c>
      <c r="H68" s="328">
        <f t="shared" si="24"/>
        <v>56.28</v>
      </c>
      <c r="I68" s="328">
        <f t="shared" si="24"/>
        <v>112.56</v>
      </c>
      <c r="J68" s="328">
        <f t="shared" si="24"/>
        <v>75.040000000000006</v>
      </c>
      <c r="K68" s="328">
        <f t="shared" si="24"/>
        <v>1181.8800000000001</v>
      </c>
      <c r="L68" s="328">
        <f t="shared" si="24"/>
        <v>619.08000000000004</v>
      </c>
      <c r="M68" s="328">
        <f t="shared" si="24"/>
        <v>37.520000000000003</v>
      </c>
      <c r="N68" s="328">
        <f t="shared" si="24"/>
        <v>37.520000000000003</v>
      </c>
      <c r="O68" s="502"/>
      <c r="Q68" s="333">
        <f t="shared" si="25"/>
        <v>1876</v>
      </c>
      <c r="R68" s="530">
        <f t="shared" si="26"/>
        <v>1876</v>
      </c>
    </row>
    <row r="69" spans="1:18" ht="18" customHeight="1" x14ac:dyDescent="0.2">
      <c r="A69" s="1949"/>
      <c r="B69" s="392" t="s">
        <v>116</v>
      </c>
      <c r="C69" s="421">
        <f t="shared" si="23"/>
        <v>1049</v>
      </c>
      <c r="D69" s="421">
        <f t="shared" si="23"/>
        <v>272.74</v>
      </c>
      <c r="E69" s="421">
        <f t="shared" si="23"/>
        <v>273</v>
      </c>
      <c r="F69" s="421">
        <f t="shared" si="23"/>
        <v>100</v>
      </c>
      <c r="G69" s="328">
        <f>ROUND($E24*G24/100,0)</f>
        <v>123</v>
      </c>
      <c r="H69" s="328">
        <f t="shared" ref="H69:N69" si="27">ROUND($E24*H24/100,0)</f>
        <v>8</v>
      </c>
      <c r="I69" s="328">
        <f t="shared" si="27"/>
        <v>3</v>
      </c>
      <c r="J69" s="328">
        <f t="shared" si="27"/>
        <v>11</v>
      </c>
      <c r="K69" s="328">
        <f t="shared" si="27"/>
        <v>145</v>
      </c>
      <c r="L69" s="328">
        <f t="shared" si="27"/>
        <v>128</v>
      </c>
      <c r="M69" s="328">
        <f t="shared" si="27"/>
        <v>0</v>
      </c>
      <c r="N69" s="328">
        <f t="shared" si="27"/>
        <v>0</v>
      </c>
      <c r="O69" s="502"/>
      <c r="Q69" s="333">
        <f t="shared" si="25"/>
        <v>273</v>
      </c>
      <c r="R69" s="530">
        <f t="shared" si="26"/>
        <v>273</v>
      </c>
    </row>
    <row r="70" spans="1:18" ht="18" customHeight="1" x14ac:dyDescent="0.2">
      <c r="A70" s="1949"/>
      <c r="B70" s="392" t="s">
        <v>117</v>
      </c>
      <c r="C70" s="421">
        <f t="shared" si="23"/>
        <v>6839</v>
      </c>
      <c r="D70" s="421">
        <f t="shared" si="23"/>
        <v>1778.14</v>
      </c>
      <c r="E70" s="421">
        <f t="shared" si="23"/>
        <v>1778</v>
      </c>
      <c r="F70" s="421">
        <f t="shared" si="23"/>
        <v>100</v>
      </c>
      <c r="G70" s="328">
        <f t="shared" ref="G70:N76" si="28">$E25*G25/100</f>
        <v>942.34</v>
      </c>
      <c r="H70" s="328">
        <f t="shared" si="28"/>
        <v>17.78</v>
      </c>
      <c r="I70" s="328">
        <f t="shared" si="28"/>
        <v>88.9</v>
      </c>
      <c r="J70" s="328">
        <f t="shared" si="28"/>
        <v>17.78</v>
      </c>
      <c r="K70" s="328">
        <f t="shared" si="28"/>
        <v>1066.8</v>
      </c>
      <c r="L70" s="328">
        <f t="shared" si="28"/>
        <v>657.86</v>
      </c>
      <c r="M70" s="328">
        <f t="shared" si="28"/>
        <v>53.34</v>
      </c>
      <c r="N70" s="328">
        <f t="shared" si="28"/>
        <v>0</v>
      </c>
      <c r="O70" s="502"/>
      <c r="Q70" s="333">
        <f t="shared" si="25"/>
        <v>1777.9999999999998</v>
      </c>
      <c r="R70" s="530">
        <f t="shared" si="26"/>
        <v>1777.9999999999998</v>
      </c>
    </row>
    <row r="71" spans="1:18" ht="18" customHeight="1" x14ac:dyDescent="0.2">
      <c r="A71" s="1949"/>
      <c r="B71" s="392" t="s">
        <v>118</v>
      </c>
      <c r="C71" s="503">
        <f t="shared" si="23"/>
        <v>8255</v>
      </c>
      <c r="D71" s="503">
        <f t="shared" si="23"/>
        <v>2147</v>
      </c>
      <c r="E71" s="503">
        <f t="shared" si="23"/>
        <v>2147</v>
      </c>
      <c r="F71" s="503">
        <f t="shared" si="23"/>
        <v>100</v>
      </c>
      <c r="G71" s="328">
        <f t="shared" si="28"/>
        <v>1395.55</v>
      </c>
      <c r="H71" s="328">
        <f t="shared" si="28"/>
        <v>42.94</v>
      </c>
      <c r="I71" s="328">
        <f t="shared" si="28"/>
        <v>150.29</v>
      </c>
      <c r="J71" s="328">
        <f t="shared" si="28"/>
        <v>193.23</v>
      </c>
      <c r="K71" s="328">
        <f t="shared" si="28"/>
        <v>1782.01</v>
      </c>
      <c r="L71" s="328">
        <f t="shared" si="28"/>
        <v>300.58</v>
      </c>
      <c r="M71" s="328">
        <f t="shared" si="28"/>
        <v>64.41</v>
      </c>
      <c r="N71" s="328">
        <f t="shared" si="28"/>
        <v>0</v>
      </c>
      <c r="O71" s="502"/>
      <c r="Q71" s="333">
        <f t="shared" si="25"/>
        <v>2147</v>
      </c>
      <c r="R71" s="530">
        <f t="shared" si="26"/>
        <v>2147</v>
      </c>
    </row>
    <row r="72" spans="1:18" ht="18" customHeight="1" x14ac:dyDescent="0.2">
      <c r="A72" s="1949"/>
      <c r="B72" s="392" t="s">
        <v>110</v>
      </c>
      <c r="C72" s="503">
        <f t="shared" si="23"/>
        <v>4499</v>
      </c>
      <c r="D72" s="503">
        <f t="shared" si="23"/>
        <v>1170</v>
      </c>
      <c r="E72" s="503">
        <f t="shared" si="23"/>
        <v>1170</v>
      </c>
      <c r="F72" s="503">
        <f t="shared" si="23"/>
        <v>100</v>
      </c>
      <c r="G72" s="328">
        <f t="shared" si="28"/>
        <v>643.5</v>
      </c>
      <c r="H72" s="328">
        <f t="shared" si="28"/>
        <v>0</v>
      </c>
      <c r="I72" s="328">
        <f t="shared" si="28"/>
        <v>0</v>
      </c>
      <c r="J72" s="328">
        <f t="shared" si="28"/>
        <v>117</v>
      </c>
      <c r="K72" s="328">
        <f t="shared" si="28"/>
        <v>760.5</v>
      </c>
      <c r="L72" s="328">
        <f t="shared" si="28"/>
        <v>409.5</v>
      </c>
      <c r="M72" s="328">
        <f t="shared" si="28"/>
        <v>0</v>
      </c>
      <c r="N72" s="328">
        <f t="shared" si="28"/>
        <v>0</v>
      </c>
      <c r="O72" s="502"/>
      <c r="Q72" s="333">
        <f t="shared" si="25"/>
        <v>1170</v>
      </c>
      <c r="R72" s="530">
        <f t="shared" si="26"/>
        <v>1170</v>
      </c>
    </row>
    <row r="73" spans="1:18" ht="18" customHeight="1" x14ac:dyDescent="0.2">
      <c r="A73" s="1949"/>
      <c r="B73" s="392" t="s">
        <v>119</v>
      </c>
      <c r="C73" s="503">
        <f t="shared" si="23"/>
        <v>4145</v>
      </c>
      <c r="D73" s="503">
        <f t="shared" si="23"/>
        <v>1078</v>
      </c>
      <c r="E73" s="503">
        <f t="shared" si="23"/>
        <v>1078</v>
      </c>
      <c r="F73" s="503">
        <f t="shared" si="23"/>
        <v>100</v>
      </c>
      <c r="G73" s="328">
        <f t="shared" si="28"/>
        <v>215.6</v>
      </c>
      <c r="H73" s="328">
        <f t="shared" si="28"/>
        <v>21.56</v>
      </c>
      <c r="I73" s="328">
        <f t="shared" si="28"/>
        <v>21.56</v>
      </c>
      <c r="J73" s="328">
        <f t="shared" si="28"/>
        <v>0</v>
      </c>
      <c r="K73" s="328">
        <f t="shared" si="28"/>
        <v>258.72000000000003</v>
      </c>
      <c r="L73" s="328">
        <f t="shared" si="28"/>
        <v>808.5</v>
      </c>
      <c r="M73" s="328">
        <f t="shared" si="28"/>
        <v>10.78</v>
      </c>
      <c r="N73" s="328">
        <f t="shared" si="28"/>
        <v>0</v>
      </c>
      <c r="O73" s="502"/>
      <c r="Q73" s="333">
        <f t="shared" si="25"/>
        <v>1078</v>
      </c>
      <c r="R73" s="530">
        <f t="shared" si="26"/>
        <v>1078</v>
      </c>
    </row>
    <row r="74" spans="1:18" ht="18" customHeight="1" x14ac:dyDescent="0.2">
      <c r="A74" s="1949"/>
      <c r="B74" s="392" t="s">
        <v>111</v>
      </c>
      <c r="C74" s="503">
        <f t="shared" si="23"/>
        <v>9831.9992412764841</v>
      </c>
      <c r="D74" s="503">
        <f t="shared" si="23"/>
        <v>2556.3198027318858</v>
      </c>
      <c r="E74" s="503">
        <f t="shared" si="23"/>
        <v>2302.838267401848</v>
      </c>
      <c r="F74" s="503">
        <f t="shared" si="23"/>
        <v>90.084122688438768</v>
      </c>
      <c r="G74" s="328">
        <f t="shared" si="28"/>
        <v>1174.4475163749426</v>
      </c>
      <c r="H74" s="328">
        <f t="shared" si="28"/>
        <v>46.056765348036961</v>
      </c>
      <c r="I74" s="328">
        <f t="shared" si="28"/>
        <v>115.14191337009241</v>
      </c>
      <c r="J74" s="328">
        <f t="shared" si="28"/>
        <v>46.056765348036961</v>
      </c>
      <c r="K74" s="328">
        <f t="shared" si="28"/>
        <v>1381.7029604411086</v>
      </c>
      <c r="L74" s="328">
        <f t="shared" si="28"/>
        <v>0</v>
      </c>
      <c r="M74" s="328">
        <f t="shared" si="28"/>
        <v>921.13530696073929</v>
      </c>
      <c r="N74" s="328">
        <f t="shared" si="28"/>
        <v>0</v>
      </c>
      <c r="O74" s="502"/>
      <c r="Q74" s="333">
        <f t="shared" si="25"/>
        <v>2302.838267401848</v>
      </c>
      <c r="R74" s="530">
        <f t="shared" si="26"/>
        <v>2302.838267401848</v>
      </c>
    </row>
    <row r="75" spans="1:18" ht="18" customHeight="1" x14ac:dyDescent="0.2">
      <c r="A75" s="1949"/>
      <c r="B75" s="392" t="s">
        <v>99</v>
      </c>
      <c r="C75" s="503">
        <f t="shared" si="23"/>
        <v>1664</v>
      </c>
      <c r="D75" s="503">
        <f t="shared" si="23"/>
        <v>433</v>
      </c>
      <c r="E75" s="503">
        <f t="shared" si="23"/>
        <v>410</v>
      </c>
      <c r="F75" s="503">
        <f t="shared" si="23"/>
        <v>97</v>
      </c>
      <c r="G75" s="328">
        <f t="shared" si="28"/>
        <v>336.2</v>
      </c>
      <c r="H75" s="328">
        <f t="shared" si="28"/>
        <v>0</v>
      </c>
      <c r="I75" s="328">
        <f t="shared" si="28"/>
        <v>0</v>
      </c>
      <c r="J75" s="328">
        <f t="shared" si="28"/>
        <v>0</v>
      </c>
      <c r="K75" s="328">
        <f t="shared" si="28"/>
        <v>336.2</v>
      </c>
      <c r="L75" s="328">
        <f t="shared" si="28"/>
        <v>44.69</v>
      </c>
      <c r="M75" s="328">
        <f t="shared" si="28"/>
        <v>15.99</v>
      </c>
      <c r="N75" s="328">
        <f t="shared" si="28"/>
        <v>0</v>
      </c>
      <c r="O75" s="502"/>
      <c r="Q75" s="333">
        <f t="shared" si="25"/>
        <v>396.88</v>
      </c>
      <c r="R75" s="530">
        <f t="shared" si="26"/>
        <v>396.88</v>
      </c>
    </row>
    <row r="76" spans="1:18" ht="18" customHeight="1" x14ac:dyDescent="0.2">
      <c r="A76" s="1949"/>
      <c r="B76" s="392" t="s">
        <v>100</v>
      </c>
      <c r="C76" s="503">
        <f t="shared" si="23"/>
        <v>6487</v>
      </c>
      <c r="D76" s="503">
        <f t="shared" si="23"/>
        <v>1687</v>
      </c>
      <c r="E76" s="503">
        <f t="shared" si="23"/>
        <v>1687</v>
      </c>
      <c r="F76" s="503">
        <f t="shared" si="23"/>
        <v>100</v>
      </c>
      <c r="G76" s="328">
        <f t="shared" si="28"/>
        <v>674.8</v>
      </c>
      <c r="H76" s="328">
        <f t="shared" si="28"/>
        <v>84.35</v>
      </c>
      <c r="I76" s="328">
        <f t="shared" si="28"/>
        <v>84.35</v>
      </c>
      <c r="J76" s="328">
        <f t="shared" si="28"/>
        <v>404.88</v>
      </c>
      <c r="K76" s="328">
        <f t="shared" si="28"/>
        <v>1248.3800000000001</v>
      </c>
      <c r="L76" s="328">
        <f t="shared" si="28"/>
        <v>303.66000000000003</v>
      </c>
      <c r="M76" s="328">
        <f t="shared" si="28"/>
        <v>67.48</v>
      </c>
      <c r="N76" s="328">
        <f t="shared" si="28"/>
        <v>67.48</v>
      </c>
      <c r="O76" s="502"/>
      <c r="Q76" s="333">
        <f t="shared" si="25"/>
        <v>1687.0000000000002</v>
      </c>
      <c r="R76" s="530">
        <f t="shared" si="26"/>
        <v>1687.0000000000002</v>
      </c>
    </row>
    <row r="77" spans="1:18" ht="18" customHeight="1" x14ac:dyDescent="0.2">
      <c r="A77" s="1949"/>
      <c r="B77" s="309" t="s">
        <v>112</v>
      </c>
      <c r="C77" s="503">
        <f t="shared" si="23"/>
        <v>359.01580000000001</v>
      </c>
      <c r="D77" s="503">
        <f t="shared" si="23"/>
        <v>93.344108000000006</v>
      </c>
      <c r="E77" s="503">
        <f t="shared" si="23"/>
        <v>0</v>
      </c>
      <c r="F77" s="503">
        <f t="shared" si="23"/>
        <v>0</v>
      </c>
      <c r="G77" s="328">
        <f t="shared" ref="G77:N77" si="29">$E32*G32/100</f>
        <v>0</v>
      </c>
      <c r="H77" s="328">
        <f t="shared" si="29"/>
        <v>0</v>
      </c>
      <c r="I77" s="328">
        <f t="shared" si="29"/>
        <v>0</v>
      </c>
      <c r="J77" s="328">
        <f t="shared" si="29"/>
        <v>0</v>
      </c>
      <c r="K77" s="328">
        <f t="shared" si="29"/>
        <v>0</v>
      </c>
      <c r="L77" s="328">
        <f t="shared" si="29"/>
        <v>0</v>
      </c>
      <c r="M77" s="328">
        <f t="shared" si="29"/>
        <v>0</v>
      </c>
      <c r="N77" s="328">
        <f t="shared" si="29"/>
        <v>0</v>
      </c>
      <c r="O77" s="502"/>
      <c r="Q77" s="333">
        <f t="shared" si="25"/>
        <v>0</v>
      </c>
      <c r="R77" s="530">
        <f t="shared" si="26"/>
        <v>0</v>
      </c>
    </row>
    <row r="78" spans="1:18" ht="18" customHeight="1" thickBot="1" x14ac:dyDescent="0.25">
      <c r="A78" s="1950"/>
      <c r="B78" s="506" t="s">
        <v>103</v>
      </c>
      <c r="C78" s="507">
        <f t="shared" si="23"/>
        <v>2284</v>
      </c>
      <c r="D78" s="507">
        <f t="shared" si="23"/>
        <v>593.84</v>
      </c>
      <c r="E78" s="507">
        <f t="shared" si="23"/>
        <v>594</v>
      </c>
      <c r="F78" s="507">
        <f t="shared" si="23"/>
        <v>100</v>
      </c>
      <c r="G78" s="296">
        <f t="shared" ref="G78:N78" si="30">$E33*G33/100</f>
        <v>415.8</v>
      </c>
      <c r="H78" s="296">
        <f t="shared" si="30"/>
        <v>0</v>
      </c>
      <c r="I78" s="296">
        <f t="shared" si="30"/>
        <v>0</v>
      </c>
      <c r="J78" s="296">
        <f t="shared" si="30"/>
        <v>0</v>
      </c>
      <c r="K78" s="296">
        <f t="shared" si="30"/>
        <v>415.8</v>
      </c>
      <c r="L78" s="296">
        <f t="shared" si="30"/>
        <v>178.2</v>
      </c>
      <c r="M78" s="296">
        <f t="shared" si="30"/>
        <v>0</v>
      </c>
      <c r="N78" s="296">
        <f t="shared" si="30"/>
        <v>0</v>
      </c>
      <c r="O78" s="508"/>
      <c r="Q78" s="333">
        <f t="shared" si="25"/>
        <v>594</v>
      </c>
      <c r="R78" s="530">
        <f t="shared" si="26"/>
        <v>594</v>
      </c>
    </row>
  </sheetData>
  <mergeCells count="21">
    <mergeCell ref="A20:A33"/>
    <mergeCell ref="E4:N4"/>
    <mergeCell ref="A11:B11"/>
    <mergeCell ref="A65:A78"/>
    <mergeCell ref="A49:B53"/>
    <mergeCell ref="A54:B54"/>
    <mergeCell ref="A55:B55"/>
    <mergeCell ref="A56:B56"/>
    <mergeCell ref="A12:B12"/>
    <mergeCell ref="A58:A64"/>
    <mergeCell ref="E41:K41"/>
    <mergeCell ref="A10:B10"/>
    <mergeCell ref="A57:B57"/>
    <mergeCell ref="G5:N5"/>
    <mergeCell ref="G6:K6"/>
    <mergeCell ref="A13:A19"/>
    <mergeCell ref="A1:P1"/>
    <mergeCell ref="G2:H2"/>
    <mergeCell ref="A4:B8"/>
    <mergeCell ref="A9:B9"/>
    <mergeCell ref="B3:L3"/>
  </mergeCells>
  <phoneticPr fontId="3"/>
  <printOptions horizontalCentered="1"/>
  <pageMargins left="0.59055118110236227" right="0.59055118110236227" top="0.59055118110236227" bottom="0.39370078740157483" header="0.51181102362204722" footer="0.31496062992125984"/>
  <pageSetup paperSize="9" scale="85" pageOrder="overThenDown" orientation="portrait" r:id="rId1"/>
  <headerFooter scaleWithDoc="0" alignWithMargins="0">
    <oddFooter>&amp;C&amp;18-&amp;P -</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dimension ref="A1:Y93"/>
  <sheetViews>
    <sheetView view="pageBreakPreview" zoomScale="85" zoomScaleNormal="75" zoomScaleSheetLayoutView="85" workbookViewId="0">
      <pane xSplit="3" ySplit="8" topLeftCell="D9" activePane="bottomRight" state="frozen"/>
      <selection activeCell="A91" sqref="A91:M92"/>
      <selection pane="topRight" activeCell="A91" sqref="A91:M92"/>
      <selection pane="bottomLeft" activeCell="A91" sqref="A91:M92"/>
      <selection pane="bottomRight" activeCell="L85" sqref="L85"/>
    </sheetView>
  </sheetViews>
  <sheetFormatPr defaultColWidth="13.33203125" defaultRowHeight="16.2" x14ac:dyDescent="0.2"/>
  <cols>
    <col min="1" max="1" width="4.44140625" style="102" bestFit="1" customWidth="1"/>
    <col min="2" max="2" width="1.6640625" style="102" customWidth="1"/>
    <col min="3" max="3" width="11.33203125" style="102" customWidth="1"/>
    <col min="4" max="4" width="8.44140625" style="102" bestFit="1" customWidth="1"/>
    <col min="5" max="5" width="8.44140625" style="47" bestFit="1" customWidth="1"/>
    <col min="6" max="6" width="7.44140625" style="47" bestFit="1" customWidth="1"/>
    <col min="7" max="7" width="8.44140625" style="47" bestFit="1" customWidth="1"/>
    <col min="8" max="8" width="10" style="47" customWidth="1"/>
    <col min="9" max="9" width="7.44140625" style="47" bestFit="1" customWidth="1"/>
    <col min="10" max="10" width="9.5546875" style="47" customWidth="1"/>
    <col min="11" max="11" width="8.44140625" style="47" customWidth="1"/>
    <col min="12" max="13" width="8.44140625" style="47" bestFit="1" customWidth="1"/>
    <col min="14" max="15" width="8.44140625" style="47" customWidth="1"/>
    <col min="16" max="16" width="11.33203125" style="47" customWidth="1"/>
    <col min="17" max="17" width="15" style="47" customWidth="1"/>
    <col min="18" max="18" width="15.109375" style="47" customWidth="1"/>
    <col min="19" max="19" width="2.44140625" style="47" customWidth="1"/>
    <col min="20" max="20" width="9.88671875" style="47" customWidth="1"/>
    <col min="21" max="16384" width="13.33203125" style="47"/>
  </cols>
  <sheetData>
    <row r="1" spans="1:23" x14ac:dyDescent="0.2">
      <c r="A1" s="2009" t="s">
        <v>775</v>
      </c>
      <c r="B1" s="2009"/>
      <c r="C1" s="2009"/>
      <c r="D1" s="2009"/>
      <c r="E1" s="2009"/>
      <c r="F1" s="2009"/>
      <c r="G1" s="2009"/>
      <c r="H1" s="2009"/>
      <c r="I1" s="2009"/>
      <c r="J1" s="2009"/>
      <c r="K1" s="2009"/>
      <c r="L1" s="2009"/>
      <c r="M1" s="45"/>
      <c r="N1" s="45"/>
      <c r="O1" s="45"/>
      <c r="P1" s="45"/>
      <c r="Q1" s="45"/>
      <c r="R1" s="45"/>
      <c r="S1" s="46"/>
      <c r="T1" s="46"/>
    </row>
    <row r="2" spans="1:23" x14ac:dyDescent="0.2">
      <c r="A2" s="48"/>
      <c r="B2" s="48"/>
      <c r="C2" s="2010" t="s">
        <v>381</v>
      </c>
      <c r="D2" s="2010"/>
      <c r="E2" s="2010"/>
      <c r="F2" s="2010"/>
      <c r="G2" s="45"/>
      <c r="H2" s="45"/>
      <c r="I2" s="45"/>
      <c r="J2" s="2013"/>
      <c r="K2" s="2013"/>
      <c r="L2" s="2013"/>
      <c r="M2" s="45"/>
      <c r="N2" s="45"/>
      <c r="O2" s="45"/>
      <c r="P2" s="45"/>
      <c r="Q2" s="45"/>
      <c r="R2" s="45"/>
      <c r="S2" s="46"/>
      <c r="T2" s="46"/>
    </row>
    <row r="3" spans="1:23" ht="9" customHeight="1" thickBot="1" x14ac:dyDescent="0.25">
      <c r="A3" s="48"/>
      <c r="B3" s="48"/>
      <c r="C3" s="49"/>
      <c r="D3" s="48"/>
      <c r="E3" s="49"/>
      <c r="F3" s="49"/>
      <c r="G3" s="49"/>
      <c r="H3" s="49"/>
      <c r="I3" s="49"/>
      <c r="J3" s="49"/>
      <c r="K3" s="49"/>
      <c r="L3" s="49"/>
      <c r="M3" s="49"/>
      <c r="N3" s="49"/>
      <c r="O3" s="49"/>
      <c r="P3" s="49"/>
      <c r="Q3" s="49"/>
      <c r="S3" s="50"/>
      <c r="T3" s="50"/>
    </row>
    <row r="4" spans="1:23" ht="15" customHeight="1" x14ac:dyDescent="0.2">
      <c r="A4" s="2042" t="s">
        <v>85</v>
      </c>
      <c r="B4" s="2043"/>
      <c r="C4" s="2044"/>
      <c r="D4" s="2016" t="s">
        <v>48</v>
      </c>
      <c r="E4" s="2017"/>
      <c r="F4" s="2017"/>
      <c r="G4" s="2018"/>
      <c r="H4" s="2016" t="s">
        <v>72</v>
      </c>
      <c r="I4" s="2017"/>
      <c r="J4" s="2035"/>
      <c r="K4" s="2019" t="s">
        <v>382</v>
      </c>
      <c r="L4" s="2017"/>
      <c r="M4" s="2017"/>
      <c r="N4" s="2017"/>
      <c r="O4" s="2018"/>
      <c r="P4" s="1979" t="s">
        <v>16</v>
      </c>
      <c r="Q4" s="1980"/>
      <c r="R4" s="1981"/>
      <c r="S4" s="51"/>
    </row>
    <row r="5" spans="1:23" ht="15" customHeight="1" x14ac:dyDescent="0.2">
      <c r="A5" s="2045"/>
      <c r="B5" s="2046"/>
      <c r="C5" s="2047"/>
      <c r="D5" s="1394"/>
      <c r="E5" s="1395"/>
      <c r="F5" s="1395"/>
      <c r="G5" s="52"/>
      <c r="H5" s="53"/>
      <c r="I5" s="53"/>
      <c r="J5" s="228"/>
      <c r="K5" s="182"/>
      <c r="L5" s="54" t="s">
        <v>4</v>
      </c>
      <c r="M5" s="54"/>
      <c r="N5" s="54"/>
      <c r="O5" s="55" t="s">
        <v>2</v>
      </c>
      <c r="P5" s="1511" t="s">
        <v>219</v>
      </c>
      <c r="Q5" s="1511" t="s">
        <v>220</v>
      </c>
      <c r="R5" s="1513" t="s">
        <v>59</v>
      </c>
      <c r="S5" s="51"/>
    </row>
    <row r="6" spans="1:23" ht="15" customHeight="1" x14ac:dyDescent="0.2">
      <c r="A6" s="2045"/>
      <c r="B6" s="2046"/>
      <c r="C6" s="2047"/>
      <c r="D6" s="56" t="s">
        <v>221</v>
      </c>
      <c r="E6" s="56" t="s">
        <v>221</v>
      </c>
      <c r="F6" s="56" t="s">
        <v>222</v>
      </c>
      <c r="G6" s="56" t="s">
        <v>189</v>
      </c>
      <c r="H6" s="56" t="s">
        <v>223</v>
      </c>
      <c r="I6" s="56" t="s">
        <v>224</v>
      </c>
      <c r="J6" s="229" t="s">
        <v>66</v>
      </c>
      <c r="K6" s="862"/>
      <c r="L6" s="877"/>
      <c r="M6" s="53"/>
      <c r="N6" s="53"/>
      <c r="O6" s="56" t="s">
        <v>201</v>
      </c>
      <c r="P6" s="56" t="s">
        <v>57</v>
      </c>
      <c r="Q6" s="56" t="s">
        <v>57</v>
      </c>
      <c r="R6" s="176" t="s">
        <v>57</v>
      </c>
      <c r="S6" s="51"/>
    </row>
    <row r="7" spans="1:23" ht="15" customHeight="1" x14ac:dyDescent="0.2">
      <c r="A7" s="2045"/>
      <c r="B7" s="2046"/>
      <c r="C7" s="2047"/>
      <c r="D7" s="56" t="s">
        <v>17</v>
      </c>
      <c r="E7" s="56" t="s">
        <v>17</v>
      </c>
      <c r="F7" s="56" t="s">
        <v>17</v>
      </c>
      <c r="G7" s="56"/>
      <c r="H7" s="56" t="s">
        <v>56</v>
      </c>
      <c r="I7" s="56" t="s">
        <v>56</v>
      </c>
      <c r="J7" s="229" t="s">
        <v>56</v>
      </c>
      <c r="K7" s="863" t="s">
        <v>383</v>
      </c>
      <c r="L7" s="878" t="s">
        <v>225</v>
      </c>
      <c r="M7" s="57" t="s">
        <v>385</v>
      </c>
      <c r="N7" s="56" t="s">
        <v>384</v>
      </c>
      <c r="O7" s="58"/>
      <c r="P7" s="56" t="s">
        <v>58</v>
      </c>
      <c r="Q7" s="56" t="s">
        <v>58</v>
      </c>
      <c r="R7" s="176" t="s">
        <v>58</v>
      </c>
      <c r="S7" s="51"/>
    </row>
    <row r="8" spans="1:23" ht="15" customHeight="1" thickBot="1" x14ac:dyDescent="0.25">
      <c r="A8" s="2048"/>
      <c r="B8" s="2049"/>
      <c r="C8" s="2050"/>
      <c r="D8" s="177" t="s">
        <v>39</v>
      </c>
      <c r="E8" s="177"/>
      <c r="F8" s="177" t="s">
        <v>20</v>
      </c>
      <c r="G8" s="178"/>
      <c r="H8" s="177"/>
      <c r="I8" s="177"/>
      <c r="J8" s="230"/>
      <c r="K8" s="864"/>
      <c r="L8" s="879"/>
      <c r="M8" s="180"/>
      <c r="N8" s="179"/>
      <c r="O8" s="179"/>
      <c r="P8" s="177" t="s">
        <v>226</v>
      </c>
      <c r="Q8" s="177" t="s">
        <v>226</v>
      </c>
      <c r="R8" s="181" t="s">
        <v>226</v>
      </c>
      <c r="S8" s="51"/>
    </row>
    <row r="9" spans="1:23" ht="16.5" customHeight="1" thickBot="1" x14ac:dyDescent="0.25">
      <c r="A9" s="2045" t="s">
        <v>344</v>
      </c>
      <c r="B9" s="2046"/>
      <c r="C9" s="2047"/>
      <c r="D9" s="59">
        <f>SUM(D10:D12)</f>
        <v>23785.8</v>
      </c>
      <c r="E9" s="60">
        <f t="shared" ref="E9:R9" si="0">SUM(E10:E12)</f>
        <v>34367.9</v>
      </c>
      <c r="F9" s="59">
        <f t="shared" si="0"/>
        <v>4655</v>
      </c>
      <c r="G9" s="60">
        <f>SUM(G10:G12)</f>
        <v>58219.700000000004</v>
      </c>
      <c r="H9" s="60">
        <f t="shared" si="0"/>
        <v>20490</v>
      </c>
      <c r="I9" s="59">
        <f t="shared" si="0"/>
        <v>809.4</v>
      </c>
      <c r="J9" s="231">
        <f t="shared" si="0"/>
        <v>5</v>
      </c>
      <c r="K9" s="865">
        <f t="shared" si="0"/>
        <v>217</v>
      </c>
      <c r="L9" s="566">
        <f>SUM(L10:L12)</f>
        <v>36891.615259999999</v>
      </c>
      <c r="M9" s="59">
        <f t="shared" si="0"/>
        <v>25196.673419999999</v>
      </c>
      <c r="N9" s="59">
        <f t="shared" si="0"/>
        <v>847.42939999999999</v>
      </c>
      <c r="O9" s="59">
        <f t="shared" si="0"/>
        <v>63152.718080000006</v>
      </c>
      <c r="P9" s="59">
        <f t="shared" si="0"/>
        <v>4957.0200000000004</v>
      </c>
      <c r="Q9" s="59">
        <f t="shared" si="0"/>
        <v>59776.601779999997</v>
      </c>
      <c r="R9" s="243">
        <f t="shared" si="0"/>
        <v>27</v>
      </c>
      <c r="S9" s="1512"/>
      <c r="T9" s="64"/>
    </row>
    <row r="10" spans="1:23" ht="16.5" customHeight="1" x14ac:dyDescent="0.2">
      <c r="A10" s="2037" t="s">
        <v>91</v>
      </c>
      <c r="B10" s="2038"/>
      <c r="C10" s="2039"/>
      <c r="D10" s="62">
        <f>SUM(D13:D15)</f>
        <v>15904</v>
      </c>
      <c r="E10" s="63">
        <f t="shared" ref="E10:R10" si="1">SUM(E13:E15)</f>
        <v>17868.900000000001</v>
      </c>
      <c r="F10" s="62">
        <f t="shared" si="1"/>
        <v>1413</v>
      </c>
      <c r="G10" s="63">
        <f t="shared" si="1"/>
        <v>30596.9</v>
      </c>
      <c r="H10" s="63">
        <f t="shared" si="1"/>
        <v>6201</v>
      </c>
      <c r="I10" s="62">
        <f t="shared" si="1"/>
        <v>468</v>
      </c>
      <c r="J10" s="232">
        <f t="shared" si="1"/>
        <v>5</v>
      </c>
      <c r="K10" s="866">
        <f t="shared" si="1"/>
        <v>167</v>
      </c>
      <c r="L10" s="567">
        <f t="shared" si="1"/>
        <v>28532</v>
      </c>
      <c r="M10" s="62">
        <f t="shared" si="1"/>
        <v>6233</v>
      </c>
      <c r="N10" s="62">
        <f t="shared" si="1"/>
        <v>498</v>
      </c>
      <c r="O10" s="62">
        <f t="shared" si="1"/>
        <v>35430</v>
      </c>
      <c r="P10" s="62">
        <f t="shared" si="1"/>
        <v>4034</v>
      </c>
      <c r="Q10" s="62">
        <f t="shared" si="1"/>
        <v>31660</v>
      </c>
      <c r="R10" s="244">
        <f t="shared" si="1"/>
        <v>27</v>
      </c>
      <c r="S10" s="64"/>
      <c r="T10" s="64"/>
    </row>
    <row r="11" spans="1:23" ht="16.5" customHeight="1" x14ac:dyDescent="0.2">
      <c r="A11" s="2040" t="s">
        <v>345</v>
      </c>
      <c r="B11" s="2041"/>
      <c r="C11" s="2026"/>
      <c r="D11" s="65">
        <f>SUM(D16:D17)</f>
        <v>6053</v>
      </c>
      <c r="E11" s="66">
        <f t="shared" ref="E11:R11" si="2">SUM(E16:E17)</f>
        <v>13039</v>
      </c>
      <c r="F11" s="65">
        <f t="shared" si="2"/>
        <v>2514</v>
      </c>
      <c r="G11" s="66">
        <f t="shared" si="2"/>
        <v>21606</v>
      </c>
      <c r="H11" s="66">
        <f t="shared" si="2"/>
        <v>11281</v>
      </c>
      <c r="I11" s="65">
        <f t="shared" si="2"/>
        <v>301.39999999999998</v>
      </c>
      <c r="J11" s="224">
        <f>SUM(J16:J17)</f>
        <v>0</v>
      </c>
      <c r="K11" s="225">
        <f>SUM(K16:K17)</f>
        <v>0</v>
      </c>
      <c r="L11" s="568">
        <f t="shared" si="2"/>
        <v>3770.8152599999999</v>
      </c>
      <c r="M11" s="65">
        <f t="shared" si="2"/>
        <v>17633.673419999999</v>
      </c>
      <c r="N11" s="65">
        <f t="shared" si="2"/>
        <v>301.42939999999999</v>
      </c>
      <c r="O11" s="65">
        <f t="shared" si="2"/>
        <v>21705.918079999999</v>
      </c>
      <c r="P11" s="65">
        <f t="shared" si="2"/>
        <v>153.02000000000001</v>
      </c>
      <c r="Q11" s="65">
        <f t="shared" si="2"/>
        <v>22136.601779999997</v>
      </c>
      <c r="R11" s="245">
        <f t="shared" si="2"/>
        <v>0</v>
      </c>
      <c r="S11" s="64"/>
      <c r="T11" s="64"/>
    </row>
    <row r="12" spans="1:23" ht="16.5" customHeight="1" thickBot="1" x14ac:dyDescent="0.25">
      <c r="A12" s="2020" t="s">
        <v>94</v>
      </c>
      <c r="B12" s="2021"/>
      <c r="C12" s="2022"/>
      <c r="D12" s="67">
        <f>SUM(D18:D19)</f>
        <v>1828.8</v>
      </c>
      <c r="E12" s="68">
        <f t="shared" ref="E12:R12" si="3">SUM(E18:E19)</f>
        <v>3460</v>
      </c>
      <c r="F12" s="67">
        <f t="shared" si="3"/>
        <v>728</v>
      </c>
      <c r="G12" s="68">
        <f t="shared" si="3"/>
        <v>6016.8</v>
      </c>
      <c r="H12" s="68">
        <f t="shared" si="3"/>
        <v>3008</v>
      </c>
      <c r="I12" s="67">
        <f t="shared" si="3"/>
        <v>40</v>
      </c>
      <c r="J12" s="233">
        <f t="shared" si="3"/>
        <v>0</v>
      </c>
      <c r="K12" s="867">
        <f t="shared" si="3"/>
        <v>50</v>
      </c>
      <c r="L12" s="569">
        <f t="shared" si="3"/>
        <v>4588.8</v>
      </c>
      <c r="M12" s="67">
        <f t="shared" si="3"/>
        <v>1330</v>
      </c>
      <c r="N12" s="67">
        <f t="shared" si="3"/>
        <v>48</v>
      </c>
      <c r="O12" s="67">
        <f t="shared" si="3"/>
        <v>6016.8</v>
      </c>
      <c r="P12" s="67">
        <f t="shared" si="3"/>
        <v>770</v>
      </c>
      <c r="Q12" s="67">
        <f t="shared" si="3"/>
        <v>5980</v>
      </c>
      <c r="R12" s="246">
        <f t="shared" si="3"/>
        <v>0</v>
      </c>
      <c r="S12" s="64"/>
      <c r="T12" s="64"/>
    </row>
    <row r="13" spans="1:23" s="343" customFormat="1" ht="16.5" customHeight="1" x14ac:dyDescent="0.2">
      <c r="A13" s="1982" t="s">
        <v>101</v>
      </c>
      <c r="B13" s="2023" t="s">
        <v>346</v>
      </c>
      <c r="C13" s="2024"/>
      <c r="D13" s="402">
        <f t="shared" ref="D13:I13" si="4">SUM(D22,D26,D30)</f>
        <v>4542</v>
      </c>
      <c r="E13" s="403">
        <f t="shared" si="4"/>
        <v>2874</v>
      </c>
      <c r="F13" s="402">
        <f t="shared" si="4"/>
        <v>145</v>
      </c>
      <c r="G13" s="403">
        <f t="shared" si="4"/>
        <v>2972</v>
      </c>
      <c r="H13" s="403">
        <f t="shared" si="4"/>
        <v>843</v>
      </c>
      <c r="I13" s="402">
        <f t="shared" si="4"/>
        <v>53</v>
      </c>
      <c r="J13" s="404">
        <f>SUM(J22,J26,J30)</f>
        <v>0</v>
      </c>
      <c r="K13" s="868">
        <f>SUM(K22,K26,K30)</f>
        <v>71</v>
      </c>
      <c r="L13" s="570">
        <f t="shared" ref="L13:R13" si="5">SUM(L22,L26,L30)</f>
        <v>7355</v>
      </c>
      <c r="M13" s="402">
        <f t="shared" si="5"/>
        <v>230</v>
      </c>
      <c r="N13" s="402">
        <f t="shared" si="5"/>
        <v>48</v>
      </c>
      <c r="O13" s="402">
        <f t="shared" si="5"/>
        <v>7704</v>
      </c>
      <c r="P13" s="402">
        <f t="shared" si="5"/>
        <v>907</v>
      </c>
      <c r="Q13" s="402">
        <f t="shared" si="5"/>
        <v>6797</v>
      </c>
      <c r="R13" s="405">
        <f t="shared" si="5"/>
        <v>0</v>
      </c>
      <c r="S13" s="342"/>
      <c r="T13" s="342"/>
      <c r="U13" s="47"/>
      <c r="W13" s="47"/>
    </row>
    <row r="14" spans="1:23" ht="16.5" customHeight="1" x14ac:dyDescent="0.2">
      <c r="A14" s="1983"/>
      <c r="B14" s="2025" t="s">
        <v>347</v>
      </c>
      <c r="C14" s="2026"/>
      <c r="D14" s="65">
        <f>SUM(D31,D35,D44)</f>
        <v>4780</v>
      </c>
      <c r="E14" s="66">
        <f>SUM(E31,E35,E44)</f>
        <v>12970.9</v>
      </c>
      <c r="F14" s="65">
        <f t="shared" ref="F14:L14" si="6">SUM(F31,F35,F44)</f>
        <v>1158</v>
      </c>
      <c r="G14" s="66">
        <f t="shared" si="6"/>
        <v>18908.900000000001</v>
      </c>
      <c r="H14" s="66">
        <f>SUM(H31,H35,H44)</f>
        <v>3423</v>
      </c>
      <c r="I14" s="65">
        <f t="shared" si="6"/>
        <v>328</v>
      </c>
      <c r="J14" s="224">
        <f t="shared" si="6"/>
        <v>5</v>
      </c>
      <c r="K14" s="225">
        <f>SUM(K31,K35,K44)</f>
        <v>19</v>
      </c>
      <c r="L14" s="568">
        <f t="shared" si="6"/>
        <v>13355</v>
      </c>
      <c r="M14" s="65">
        <f t="shared" ref="M14:R14" si="7">SUM(M31,M35,M44)</f>
        <v>5275</v>
      </c>
      <c r="N14" s="65">
        <f t="shared" si="7"/>
        <v>363</v>
      </c>
      <c r="O14" s="65">
        <f t="shared" si="7"/>
        <v>19012</v>
      </c>
      <c r="P14" s="65">
        <f t="shared" si="7"/>
        <v>2554</v>
      </c>
      <c r="Q14" s="65">
        <f t="shared" si="7"/>
        <v>16528</v>
      </c>
      <c r="R14" s="245">
        <f t="shared" si="7"/>
        <v>27</v>
      </c>
      <c r="S14" s="64"/>
      <c r="T14" s="64"/>
    </row>
    <row r="15" spans="1:23" ht="16.5" customHeight="1" x14ac:dyDescent="0.2">
      <c r="A15" s="1983"/>
      <c r="B15" s="2025" t="s">
        <v>348</v>
      </c>
      <c r="C15" s="2026"/>
      <c r="D15" s="65">
        <f>SUM(D54)</f>
        <v>6582</v>
      </c>
      <c r="E15" s="66">
        <f t="shared" ref="E15:R15" si="8">SUM(E54)</f>
        <v>2024</v>
      </c>
      <c r="F15" s="65">
        <f t="shared" si="8"/>
        <v>110</v>
      </c>
      <c r="G15" s="66">
        <f t="shared" si="8"/>
        <v>8716</v>
      </c>
      <c r="H15" s="66">
        <f t="shared" si="8"/>
        <v>1935</v>
      </c>
      <c r="I15" s="65">
        <f t="shared" si="8"/>
        <v>87</v>
      </c>
      <c r="J15" s="224">
        <f>SUM(J54)</f>
        <v>0</v>
      </c>
      <c r="K15" s="225">
        <f>SUM(K54)</f>
        <v>77</v>
      </c>
      <c r="L15" s="568">
        <f>SUM(L54)</f>
        <v>7822</v>
      </c>
      <c r="M15" s="65">
        <f t="shared" si="8"/>
        <v>728</v>
      </c>
      <c r="N15" s="65">
        <f t="shared" si="8"/>
        <v>87</v>
      </c>
      <c r="O15" s="65">
        <f t="shared" si="8"/>
        <v>8714</v>
      </c>
      <c r="P15" s="65">
        <f t="shared" si="8"/>
        <v>573</v>
      </c>
      <c r="Q15" s="65">
        <f t="shared" si="8"/>
        <v>8335</v>
      </c>
      <c r="R15" s="245">
        <f t="shared" si="8"/>
        <v>0</v>
      </c>
      <c r="S15" s="64"/>
      <c r="T15" s="64"/>
    </row>
    <row r="16" spans="1:23" ht="16.5" customHeight="1" x14ac:dyDescent="0.2">
      <c r="A16" s="1983"/>
      <c r="B16" s="2025" t="s">
        <v>345</v>
      </c>
      <c r="C16" s="2026"/>
      <c r="D16" s="65">
        <f t="shared" ref="D16:R16" si="9">SUM(D58,D62,D70)</f>
        <v>4803</v>
      </c>
      <c r="E16" s="66">
        <f t="shared" si="9"/>
        <v>12620</v>
      </c>
      <c r="F16" s="65">
        <f t="shared" si="9"/>
        <v>2345</v>
      </c>
      <c r="G16" s="66">
        <f t="shared" si="9"/>
        <v>19768</v>
      </c>
      <c r="H16" s="66">
        <f t="shared" si="9"/>
        <v>10976</v>
      </c>
      <c r="I16" s="65">
        <f t="shared" si="9"/>
        <v>274.39999999999998</v>
      </c>
      <c r="J16" s="224">
        <f>SUM(J58,J62,J70)</f>
        <v>0</v>
      </c>
      <c r="K16" s="225">
        <f>SUM(K58,K62,K70)</f>
        <v>0</v>
      </c>
      <c r="L16" s="568">
        <f t="shared" si="9"/>
        <v>3374.8152599999999</v>
      </c>
      <c r="M16" s="65">
        <f t="shared" si="9"/>
        <v>16218.673419999999</v>
      </c>
      <c r="N16" s="65">
        <f t="shared" si="9"/>
        <v>274.42939999999999</v>
      </c>
      <c r="O16" s="65">
        <f t="shared" si="9"/>
        <v>19867.918079999999</v>
      </c>
      <c r="P16" s="65">
        <f t="shared" si="9"/>
        <v>86.02000000000001</v>
      </c>
      <c r="Q16" s="65">
        <f t="shared" si="9"/>
        <v>20349.601779999997</v>
      </c>
      <c r="R16" s="245">
        <f t="shared" si="9"/>
        <v>0</v>
      </c>
      <c r="S16" s="64"/>
      <c r="T16" s="64"/>
    </row>
    <row r="17" spans="1:25" ht="16.5" customHeight="1" x14ac:dyDescent="0.2">
      <c r="A17" s="1983"/>
      <c r="B17" s="2014" t="s">
        <v>99</v>
      </c>
      <c r="C17" s="2015"/>
      <c r="D17" s="533">
        <f>SUM(D74)</f>
        <v>1250</v>
      </c>
      <c r="E17" s="534">
        <f t="shared" ref="E17:R17" si="10">SUM(E74)</f>
        <v>419</v>
      </c>
      <c r="F17" s="533">
        <f t="shared" si="10"/>
        <v>169</v>
      </c>
      <c r="G17" s="534">
        <f t="shared" si="10"/>
        <v>1838</v>
      </c>
      <c r="H17" s="534">
        <f t="shared" si="10"/>
        <v>305</v>
      </c>
      <c r="I17" s="533">
        <f t="shared" si="10"/>
        <v>27</v>
      </c>
      <c r="J17" s="535">
        <f>SUM(J74)</f>
        <v>0</v>
      </c>
      <c r="K17" s="869">
        <f>SUM(K74)</f>
        <v>0</v>
      </c>
      <c r="L17" s="571">
        <f>SUM(L74)</f>
        <v>396</v>
      </c>
      <c r="M17" s="533">
        <f t="shared" si="10"/>
        <v>1415</v>
      </c>
      <c r="N17" s="533">
        <f t="shared" si="10"/>
        <v>27</v>
      </c>
      <c r="O17" s="533">
        <f t="shared" si="10"/>
        <v>1838</v>
      </c>
      <c r="P17" s="533">
        <f t="shared" si="10"/>
        <v>67</v>
      </c>
      <c r="Q17" s="533">
        <f t="shared" si="10"/>
        <v>1787</v>
      </c>
      <c r="R17" s="537">
        <f t="shared" si="10"/>
        <v>0</v>
      </c>
      <c r="S17" s="64"/>
      <c r="T17" s="64"/>
    </row>
    <row r="18" spans="1:25" ht="16.5" customHeight="1" x14ac:dyDescent="0.2">
      <c r="A18" s="1983"/>
      <c r="B18" s="2025" t="s">
        <v>349</v>
      </c>
      <c r="C18" s="2026"/>
      <c r="D18" s="65">
        <f>SUM(D79,D88)</f>
        <v>578.79999999999995</v>
      </c>
      <c r="E18" s="66">
        <f t="shared" ref="E18:R18" si="11">SUM(E79,E88)</f>
        <v>1460</v>
      </c>
      <c r="F18" s="65">
        <f t="shared" si="11"/>
        <v>328</v>
      </c>
      <c r="G18" s="66">
        <f t="shared" si="11"/>
        <v>2366.8000000000002</v>
      </c>
      <c r="H18" s="66">
        <f t="shared" si="11"/>
        <v>2108</v>
      </c>
      <c r="I18" s="65">
        <f t="shared" si="11"/>
        <v>30</v>
      </c>
      <c r="J18" s="224">
        <f t="shared" si="11"/>
        <v>0</v>
      </c>
      <c r="K18" s="225">
        <f>SUM(K79,K88)</f>
        <v>0</v>
      </c>
      <c r="L18" s="568">
        <f>SUM(L79,L88)</f>
        <v>1598.8</v>
      </c>
      <c r="M18" s="65">
        <f t="shared" si="11"/>
        <v>730</v>
      </c>
      <c r="N18" s="65">
        <f t="shared" si="11"/>
        <v>38</v>
      </c>
      <c r="O18" s="65">
        <f t="shared" si="11"/>
        <v>2366.8000000000002</v>
      </c>
      <c r="P18" s="65">
        <f t="shared" si="11"/>
        <v>470</v>
      </c>
      <c r="Q18" s="65">
        <f t="shared" si="11"/>
        <v>2630</v>
      </c>
      <c r="R18" s="245">
        <f t="shared" si="11"/>
        <v>0</v>
      </c>
      <c r="S18" s="64"/>
      <c r="T18" s="64"/>
    </row>
    <row r="19" spans="1:25" ht="16.5" customHeight="1" thickBot="1" x14ac:dyDescent="0.25">
      <c r="A19" s="1994"/>
      <c r="B19" s="2031" t="s">
        <v>103</v>
      </c>
      <c r="C19" s="2022"/>
      <c r="D19" s="67">
        <f>SUM(D89)</f>
        <v>1250</v>
      </c>
      <c r="E19" s="68">
        <f t="shared" ref="E19:R19" si="12">SUM(E89)</f>
        <v>2000</v>
      </c>
      <c r="F19" s="67">
        <f t="shared" si="12"/>
        <v>400</v>
      </c>
      <c r="G19" s="68">
        <f t="shared" si="12"/>
        <v>3650</v>
      </c>
      <c r="H19" s="68">
        <f t="shared" si="12"/>
        <v>900</v>
      </c>
      <c r="I19" s="67">
        <f t="shared" si="12"/>
        <v>10</v>
      </c>
      <c r="J19" s="233">
        <f>SUM(J89)</f>
        <v>0</v>
      </c>
      <c r="K19" s="867">
        <f>SUM(K89)</f>
        <v>50</v>
      </c>
      <c r="L19" s="569">
        <f>SUM(L89)</f>
        <v>2990</v>
      </c>
      <c r="M19" s="67">
        <f t="shared" si="12"/>
        <v>600</v>
      </c>
      <c r="N19" s="67">
        <f t="shared" si="12"/>
        <v>10</v>
      </c>
      <c r="O19" s="67">
        <f t="shared" si="12"/>
        <v>3650</v>
      </c>
      <c r="P19" s="67">
        <f t="shared" si="12"/>
        <v>300</v>
      </c>
      <c r="Q19" s="67">
        <f t="shared" si="12"/>
        <v>3350</v>
      </c>
      <c r="R19" s="246">
        <f t="shared" si="12"/>
        <v>0</v>
      </c>
      <c r="S19" s="64"/>
      <c r="T19" s="64"/>
    </row>
    <row r="20" spans="1:25" ht="16.5" customHeight="1" x14ac:dyDescent="0.2">
      <c r="A20" s="1982" t="s">
        <v>312</v>
      </c>
      <c r="B20" s="2003" t="s">
        <v>324</v>
      </c>
      <c r="C20" s="2004"/>
      <c r="D20" s="69">
        <v>1720</v>
      </c>
      <c r="E20" s="69">
        <v>120</v>
      </c>
      <c r="F20" s="69">
        <v>30</v>
      </c>
      <c r="G20" s="69">
        <f>SUM(D20:F20)</f>
        <v>1870</v>
      </c>
      <c r="H20" s="69">
        <v>374</v>
      </c>
      <c r="I20" s="69">
        <v>20</v>
      </c>
      <c r="J20" s="234"/>
      <c r="K20" s="1404"/>
      <c r="L20" s="1408">
        <v>1660</v>
      </c>
      <c r="M20" s="70">
        <v>190</v>
      </c>
      <c r="N20" s="69">
        <v>20</v>
      </c>
      <c r="O20" s="70">
        <f>SUM(K20:N20)</f>
        <v>1870</v>
      </c>
      <c r="P20" s="69">
        <v>280</v>
      </c>
      <c r="Q20" s="69">
        <v>1590</v>
      </c>
      <c r="R20" s="247"/>
      <c r="S20" s="64"/>
      <c r="T20" s="64"/>
    </row>
    <row r="21" spans="1:25" ht="16.5" customHeight="1" thickBot="1" x14ac:dyDescent="0.25">
      <c r="A21" s="1983"/>
      <c r="B21" s="1989" t="s">
        <v>325</v>
      </c>
      <c r="C21" s="1990"/>
      <c r="D21" s="69">
        <v>185</v>
      </c>
      <c r="E21" s="69"/>
      <c r="F21" s="69"/>
      <c r="G21" s="69">
        <f>SUM(D21:F21)</f>
        <v>185</v>
      </c>
      <c r="H21" s="69">
        <v>20</v>
      </c>
      <c r="I21" s="69">
        <v>5</v>
      </c>
      <c r="J21" s="234"/>
      <c r="K21" s="1404"/>
      <c r="L21" s="1408">
        <v>140</v>
      </c>
      <c r="M21" s="70">
        <v>40</v>
      </c>
      <c r="N21" s="69">
        <v>5</v>
      </c>
      <c r="O21" s="70">
        <f>SUM(K21:N21)</f>
        <v>185</v>
      </c>
      <c r="P21" s="69">
        <v>55</v>
      </c>
      <c r="Q21" s="69">
        <v>130</v>
      </c>
      <c r="R21" s="247"/>
      <c r="S21" s="64"/>
      <c r="T21" s="64"/>
    </row>
    <row r="22" spans="1:25" ht="16.5" customHeight="1" thickTop="1" thickBot="1" x14ac:dyDescent="0.25">
      <c r="A22" s="1994"/>
      <c r="B22" s="1999" t="s">
        <v>505</v>
      </c>
      <c r="C22" s="2032"/>
      <c r="D22" s="71">
        <f t="shared" ref="D22:I22" si="13">SUM(D20:D21)</f>
        <v>1905</v>
      </c>
      <c r="E22" s="71">
        <f t="shared" si="13"/>
        <v>120</v>
      </c>
      <c r="F22" s="71">
        <f t="shared" si="13"/>
        <v>30</v>
      </c>
      <c r="G22" s="71">
        <f t="shared" si="13"/>
        <v>2055</v>
      </c>
      <c r="H22" s="71">
        <f t="shared" si="13"/>
        <v>394</v>
      </c>
      <c r="I22" s="71">
        <f t="shared" si="13"/>
        <v>25</v>
      </c>
      <c r="J22" s="1405">
        <f t="shared" ref="J22:R22" si="14">SUM(J20:J21)</f>
        <v>0</v>
      </c>
      <c r="K22" s="1515">
        <f t="shared" si="14"/>
        <v>0</v>
      </c>
      <c r="L22" s="1409">
        <f t="shared" ref="L22:Q22" si="15">SUM(L20:L21)</f>
        <v>1800</v>
      </c>
      <c r="M22" s="71">
        <f t="shared" si="15"/>
        <v>230</v>
      </c>
      <c r="N22" s="71">
        <f t="shared" si="15"/>
        <v>25</v>
      </c>
      <c r="O22" s="71">
        <f t="shared" si="15"/>
        <v>2055</v>
      </c>
      <c r="P22" s="71">
        <f t="shared" si="15"/>
        <v>335</v>
      </c>
      <c r="Q22" s="71">
        <f t="shared" si="15"/>
        <v>1720</v>
      </c>
      <c r="R22" s="1403">
        <f t="shared" si="14"/>
        <v>0</v>
      </c>
      <c r="S22" s="64"/>
      <c r="T22" s="64"/>
    </row>
    <row r="23" spans="1:25" ht="16.5" customHeight="1" x14ac:dyDescent="0.2">
      <c r="A23" s="2011" t="s">
        <v>390</v>
      </c>
      <c r="B23" s="2028" t="s">
        <v>267</v>
      </c>
      <c r="C23" s="2029"/>
      <c r="D23" s="288">
        <v>680</v>
      </c>
      <c r="E23" s="288">
        <v>180</v>
      </c>
      <c r="F23" s="288">
        <v>15</v>
      </c>
      <c r="G23" s="1617">
        <f>SUM(D23:F23)</f>
        <v>875</v>
      </c>
      <c r="H23" s="288">
        <v>70</v>
      </c>
      <c r="I23" s="288">
        <v>0</v>
      </c>
      <c r="J23" s="532">
        <v>0</v>
      </c>
      <c r="K23" s="1406">
        <v>15</v>
      </c>
      <c r="L23" s="885">
        <v>944</v>
      </c>
      <c r="M23" s="340">
        <v>0</v>
      </c>
      <c r="N23" s="288">
        <v>2</v>
      </c>
      <c r="O23" s="1618">
        <f>SUM(K23:N23)</f>
        <v>961</v>
      </c>
      <c r="P23" s="288">
        <v>81</v>
      </c>
      <c r="Q23" s="288">
        <v>880</v>
      </c>
      <c r="R23" s="345">
        <v>0</v>
      </c>
      <c r="S23" s="64"/>
      <c r="T23" s="74"/>
    </row>
    <row r="24" spans="1:25" ht="16.5" customHeight="1" x14ac:dyDescent="0.2">
      <c r="A24" s="1987"/>
      <c r="B24" s="2030" t="s">
        <v>564</v>
      </c>
      <c r="C24" s="1998"/>
      <c r="D24" s="288">
        <v>261</v>
      </c>
      <c r="E24" s="288">
        <v>63</v>
      </c>
      <c r="F24" s="288">
        <v>0</v>
      </c>
      <c r="G24" s="1617">
        <f>SUM(D24:F24)</f>
        <v>324</v>
      </c>
      <c r="H24" s="288">
        <v>48</v>
      </c>
      <c r="I24" s="288">
        <v>6</v>
      </c>
      <c r="J24" s="532">
        <v>0</v>
      </c>
      <c r="K24" s="1406">
        <v>30</v>
      </c>
      <c r="L24" s="885">
        <v>330</v>
      </c>
      <c r="M24" s="340">
        <v>0</v>
      </c>
      <c r="N24" s="288">
        <v>0</v>
      </c>
      <c r="O24" s="1618">
        <f>SUM(K24:N24)</f>
        <v>360</v>
      </c>
      <c r="P24" s="288">
        <v>68</v>
      </c>
      <c r="Q24" s="288">
        <v>292</v>
      </c>
      <c r="R24" s="345">
        <v>0</v>
      </c>
      <c r="S24" s="64"/>
      <c r="T24" s="74"/>
    </row>
    <row r="25" spans="1:25" ht="16.5" customHeight="1" thickBot="1" x14ac:dyDescent="0.25">
      <c r="A25" s="1987"/>
      <c r="B25" s="1995" t="s">
        <v>326</v>
      </c>
      <c r="C25" s="2027"/>
      <c r="D25" s="288">
        <v>273</v>
      </c>
      <c r="E25" s="288">
        <v>51</v>
      </c>
      <c r="F25" s="288">
        <v>0</v>
      </c>
      <c r="G25" s="1617">
        <f>SUM(D25:F25)</f>
        <v>324</v>
      </c>
      <c r="H25" s="288">
        <v>39</v>
      </c>
      <c r="I25" s="288">
        <v>1</v>
      </c>
      <c r="J25" s="532">
        <v>0</v>
      </c>
      <c r="K25" s="1406">
        <v>26</v>
      </c>
      <c r="L25" s="885">
        <v>319</v>
      </c>
      <c r="M25" s="340">
        <v>0</v>
      </c>
      <c r="N25" s="288">
        <v>0</v>
      </c>
      <c r="O25" s="1618">
        <f>SUM(K25:N25)</f>
        <v>345</v>
      </c>
      <c r="P25" s="288">
        <v>53</v>
      </c>
      <c r="Q25" s="288">
        <v>292</v>
      </c>
      <c r="R25" s="345">
        <v>0</v>
      </c>
      <c r="S25" s="64"/>
      <c r="T25" s="74"/>
    </row>
    <row r="26" spans="1:25" ht="16.5" customHeight="1" thickTop="1" thickBot="1" x14ac:dyDescent="0.25">
      <c r="A26" s="2012"/>
      <c r="B26" s="2033" t="s">
        <v>565</v>
      </c>
      <c r="C26" s="2034"/>
      <c r="D26" s="1327">
        <f>SUM(D23:D25)</f>
        <v>1214</v>
      </c>
      <c r="E26" s="1328">
        <f t="shared" ref="E26:R26" si="16">SUM(E23:E25)</f>
        <v>294</v>
      </c>
      <c r="F26" s="1328">
        <f t="shared" si="16"/>
        <v>15</v>
      </c>
      <c r="G26" s="1328">
        <v>5</v>
      </c>
      <c r="H26" s="1328">
        <f t="shared" si="16"/>
        <v>157</v>
      </c>
      <c r="I26" s="1328">
        <f t="shared" si="16"/>
        <v>7</v>
      </c>
      <c r="J26" s="1329">
        <f t="shared" si="16"/>
        <v>0</v>
      </c>
      <c r="K26" s="1407">
        <f t="shared" si="16"/>
        <v>71</v>
      </c>
      <c r="L26" s="1566">
        <f>SUM(L23:L25)</f>
        <v>1593</v>
      </c>
      <c r="M26" s="1328">
        <f t="shared" si="16"/>
        <v>0</v>
      </c>
      <c r="N26" s="1328">
        <f>SUM(N23:N25)</f>
        <v>2</v>
      </c>
      <c r="O26" s="1328">
        <f>SUM(O23:O25)</f>
        <v>1666</v>
      </c>
      <c r="P26" s="1328">
        <f t="shared" si="16"/>
        <v>202</v>
      </c>
      <c r="Q26" s="1328">
        <f t="shared" si="16"/>
        <v>1464</v>
      </c>
      <c r="R26" s="1331">
        <f t="shared" si="16"/>
        <v>0</v>
      </c>
      <c r="S26" s="1728"/>
      <c r="T26" s="1729"/>
      <c r="U26" s="343"/>
      <c r="V26" s="343"/>
      <c r="W26" s="343"/>
      <c r="X26" s="343"/>
      <c r="Y26" s="343"/>
    </row>
    <row r="27" spans="1:25" ht="16.5" customHeight="1" x14ac:dyDescent="0.2">
      <c r="A27" s="1991" t="s">
        <v>391</v>
      </c>
      <c r="B27" s="2028" t="s">
        <v>327</v>
      </c>
      <c r="C27" s="2029"/>
      <c r="D27" s="288">
        <v>650</v>
      </c>
      <c r="E27" s="288">
        <v>1185</v>
      </c>
      <c r="F27" s="288">
        <v>35</v>
      </c>
      <c r="G27" s="1617">
        <v>4</v>
      </c>
      <c r="H27" s="288">
        <v>70</v>
      </c>
      <c r="I27" s="288">
        <v>12</v>
      </c>
      <c r="J27" s="532"/>
      <c r="K27" s="1406"/>
      <c r="L27" s="885">
        <v>1858</v>
      </c>
      <c r="M27" s="340"/>
      <c r="N27" s="288">
        <v>12</v>
      </c>
      <c r="O27" s="1618">
        <f>SUM(K27:N27)</f>
        <v>1870</v>
      </c>
      <c r="P27" s="288">
        <v>235</v>
      </c>
      <c r="Q27" s="288">
        <v>1635</v>
      </c>
      <c r="R27" s="345">
        <v>0</v>
      </c>
      <c r="S27" s="1728"/>
      <c r="T27" s="1729"/>
      <c r="U27" s="343"/>
      <c r="V27" s="343"/>
      <c r="W27" s="343"/>
      <c r="X27" s="343"/>
      <c r="Y27" s="343"/>
    </row>
    <row r="28" spans="1:25" ht="16.5" customHeight="1" x14ac:dyDescent="0.2">
      <c r="A28" s="1992"/>
      <c r="B28" s="1997" t="s">
        <v>280</v>
      </c>
      <c r="C28" s="1998"/>
      <c r="D28" s="288">
        <v>460</v>
      </c>
      <c r="E28" s="288">
        <v>715</v>
      </c>
      <c r="F28" s="288">
        <v>35</v>
      </c>
      <c r="G28" s="1617">
        <v>5</v>
      </c>
      <c r="H28" s="288">
        <v>90</v>
      </c>
      <c r="I28" s="288">
        <v>7</v>
      </c>
      <c r="J28" s="532"/>
      <c r="K28" s="1406"/>
      <c r="L28" s="885">
        <v>1203</v>
      </c>
      <c r="M28" s="340"/>
      <c r="N28" s="288">
        <v>7</v>
      </c>
      <c r="O28" s="1618">
        <f>SUM(K28:N28)</f>
        <v>1210</v>
      </c>
      <c r="P28" s="288">
        <v>82</v>
      </c>
      <c r="Q28" s="288">
        <v>1128</v>
      </c>
      <c r="R28" s="345">
        <v>0</v>
      </c>
      <c r="S28" s="342"/>
      <c r="T28" s="342"/>
      <c r="U28" s="343"/>
      <c r="V28" s="343"/>
      <c r="W28" s="343"/>
      <c r="X28" s="343"/>
      <c r="Y28" s="343"/>
    </row>
    <row r="29" spans="1:25" ht="16.5" customHeight="1" thickBot="1" x14ac:dyDescent="0.25">
      <c r="A29" s="1992"/>
      <c r="B29" s="1995" t="s">
        <v>572</v>
      </c>
      <c r="C29" s="1996"/>
      <c r="D29" s="1730">
        <v>313</v>
      </c>
      <c r="E29" s="288">
        <v>560</v>
      </c>
      <c r="F29" s="288">
        <v>30</v>
      </c>
      <c r="G29" s="1617">
        <f>SUM(D29:F29)</f>
        <v>903</v>
      </c>
      <c r="H29" s="288">
        <v>132</v>
      </c>
      <c r="I29" s="288">
        <v>2</v>
      </c>
      <c r="J29" s="532"/>
      <c r="K29" s="1406"/>
      <c r="L29" s="885">
        <v>901</v>
      </c>
      <c r="M29" s="340"/>
      <c r="N29" s="288">
        <v>2</v>
      </c>
      <c r="O29" s="1618">
        <f>SUM(K29:N29)</f>
        <v>903</v>
      </c>
      <c r="P29" s="288">
        <v>53</v>
      </c>
      <c r="Q29" s="288">
        <v>850</v>
      </c>
      <c r="R29" s="345">
        <v>0</v>
      </c>
      <c r="S29" s="1728"/>
      <c r="T29" s="1729"/>
      <c r="U29" s="343"/>
      <c r="V29" s="343"/>
      <c r="W29" s="343"/>
      <c r="X29" s="343"/>
      <c r="Y29" s="343"/>
    </row>
    <row r="30" spans="1:25" ht="16.5" customHeight="1" thickTop="1" thickBot="1" x14ac:dyDescent="0.25">
      <c r="A30" s="1993"/>
      <c r="B30" s="1999" t="s">
        <v>573</v>
      </c>
      <c r="C30" s="2000"/>
      <c r="D30" s="93">
        <f t="shared" ref="D30:R30" si="17">SUM(D27:D29)</f>
        <v>1423</v>
      </c>
      <c r="E30" s="275">
        <f t="shared" si="17"/>
        <v>2460</v>
      </c>
      <c r="F30" s="275">
        <f t="shared" si="17"/>
        <v>100</v>
      </c>
      <c r="G30" s="275">
        <f t="shared" si="17"/>
        <v>912</v>
      </c>
      <c r="H30" s="275">
        <f t="shared" si="17"/>
        <v>292</v>
      </c>
      <c r="I30" s="275">
        <f t="shared" si="17"/>
        <v>21</v>
      </c>
      <c r="J30" s="240">
        <f t="shared" si="17"/>
        <v>0</v>
      </c>
      <c r="K30" s="871">
        <f t="shared" si="17"/>
        <v>0</v>
      </c>
      <c r="L30" s="572">
        <f t="shared" si="17"/>
        <v>3962</v>
      </c>
      <c r="M30" s="275">
        <f t="shared" si="17"/>
        <v>0</v>
      </c>
      <c r="N30" s="275">
        <f t="shared" si="17"/>
        <v>21</v>
      </c>
      <c r="O30" s="1523">
        <f t="shared" si="17"/>
        <v>3983</v>
      </c>
      <c r="P30" s="275">
        <f t="shared" si="17"/>
        <v>370</v>
      </c>
      <c r="Q30" s="275">
        <f t="shared" si="17"/>
        <v>3613</v>
      </c>
      <c r="R30" s="250">
        <f t="shared" si="17"/>
        <v>0</v>
      </c>
      <c r="S30" s="64"/>
      <c r="T30" s="64"/>
    </row>
    <row r="31" spans="1:25" ht="16.5" customHeight="1" thickBot="1" x14ac:dyDescent="0.25">
      <c r="A31" s="307" t="s">
        <v>143</v>
      </c>
      <c r="B31" s="2001" t="s">
        <v>254</v>
      </c>
      <c r="C31" s="2002"/>
      <c r="D31" s="76">
        <v>910</v>
      </c>
      <c r="E31" s="77">
        <v>6595</v>
      </c>
      <c r="F31" s="77">
        <v>388</v>
      </c>
      <c r="G31" s="218">
        <f>SUM(D31:F31)</f>
        <v>7893</v>
      </c>
      <c r="H31" s="77">
        <v>1840</v>
      </c>
      <c r="I31" s="77">
        <v>32</v>
      </c>
      <c r="J31" s="238">
        <v>5</v>
      </c>
      <c r="K31" s="872">
        <v>19</v>
      </c>
      <c r="L31" s="881">
        <v>5878</v>
      </c>
      <c r="M31" s="78">
        <v>1929</v>
      </c>
      <c r="N31" s="77">
        <v>67</v>
      </c>
      <c r="O31" s="274">
        <f>SUM(K31:N31)</f>
        <v>7893</v>
      </c>
      <c r="P31" s="77">
        <v>348</v>
      </c>
      <c r="Q31" s="77">
        <v>7615</v>
      </c>
      <c r="R31" s="248">
        <v>27</v>
      </c>
      <c r="S31" s="64"/>
      <c r="T31" s="79"/>
    </row>
    <row r="32" spans="1:25" ht="16.5" customHeight="1" x14ac:dyDescent="0.2">
      <c r="A32" s="1982" t="s">
        <v>406</v>
      </c>
      <c r="B32" s="2003" t="s">
        <v>241</v>
      </c>
      <c r="C32" s="2004"/>
      <c r="D32" s="72">
        <v>465</v>
      </c>
      <c r="E32" s="72">
        <v>696</v>
      </c>
      <c r="F32" s="72">
        <v>229</v>
      </c>
      <c r="G32" s="95">
        <f>SUM(D32:F32)</f>
        <v>1390</v>
      </c>
      <c r="H32" s="72">
        <v>343</v>
      </c>
      <c r="I32" s="72">
        <v>0</v>
      </c>
      <c r="J32" s="236">
        <v>0</v>
      </c>
      <c r="K32" s="870">
        <v>0</v>
      </c>
      <c r="L32" s="880">
        <v>627</v>
      </c>
      <c r="M32" s="73">
        <v>763</v>
      </c>
      <c r="N32" s="72">
        <v>0</v>
      </c>
      <c r="O32" s="73">
        <f>SUM(K32:N32)</f>
        <v>1390</v>
      </c>
      <c r="P32" s="288">
        <v>315</v>
      </c>
      <c r="Q32" s="288">
        <v>1075</v>
      </c>
      <c r="R32" s="97">
        <v>0</v>
      </c>
      <c r="S32" s="64"/>
      <c r="T32" s="79"/>
    </row>
    <row r="33" spans="1:20" ht="16.5" customHeight="1" x14ac:dyDescent="0.2">
      <c r="A33" s="1983"/>
      <c r="B33" s="1989" t="s">
        <v>242</v>
      </c>
      <c r="C33" s="1990"/>
      <c r="D33" s="72">
        <v>129</v>
      </c>
      <c r="E33" s="72">
        <v>169</v>
      </c>
      <c r="F33" s="72">
        <v>36</v>
      </c>
      <c r="G33" s="72">
        <f>SUM(D33:F33)</f>
        <v>334</v>
      </c>
      <c r="H33" s="72">
        <v>57</v>
      </c>
      <c r="I33" s="72">
        <v>0</v>
      </c>
      <c r="J33" s="236">
        <v>0</v>
      </c>
      <c r="K33" s="870">
        <v>0</v>
      </c>
      <c r="L33" s="880">
        <v>188</v>
      </c>
      <c r="M33" s="73">
        <v>146</v>
      </c>
      <c r="N33" s="72">
        <v>0</v>
      </c>
      <c r="O33" s="73">
        <f>SUM(K33:N33)</f>
        <v>334</v>
      </c>
      <c r="P33" s="72">
        <v>90</v>
      </c>
      <c r="Q33" s="72">
        <v>244</v>
      </c>
      <c r="R33" s="97">
        <v>0</v>
      </c>
      <c r="S33" s="64"/>
      <c r="T33" s="79"/>
    </row>
    <row r="34" spans="1:20" ht="16.5" customHeight="1" thickBot="1" x14ac:dyDescent="0.25">
      <c r="A34" s="1983"/>
      <c r="B34" s="2005" t="s">
        <v>243</v>
      </c>
      <c r="C34" s="2006"/>
      <c r="D34" s="72">
        <v>173</v>
      </c>
      <c r="E34" s="72">
        <v>234</v>
      </c>
      <c r="F34" s="72">
        <v>86</v>
      </c>
      <c r="G34" s="72">
        <f>SUM(D34:F34)</f>
        <v>493</v>
      </c>
      <c r="H34" s="72">
        <v>93</v>
      </c>
      <c r="I34" s="72">
        <v>0</v>
      </c>
      <c r="J34" s="236">
        <v>0</v>
      </c>
      <c r="K34" s="870">
        <v>0</v>
      </c>
      <c r="L34" s="880">
        <v>205</v>
      </c>
      <c r="M34" s="73">
        <v>288</v>
      </c>
      <c r="N34" s="72">
        <v>0</v>
      </c>
      <c r="O34" s="73">
        <f>SUM(K34:N34)</f>
        <v>493</v>
      </c>
      <c r="P34" s="72">
        <v>110</v>
      </c>
      <c r="Q34" s="72">
        <v>383</v>
      </c>
      <c r="R34" s="97">
        <v>0</v>
      </c>
      <c r="S34" s="242"/>
      <c r="T34" s="79"/>
    </row>
    <row r="35" spans="1:20" ht="16.5" customHeight="1" thickTop="1" thickBot="1" x14ac:dyDescent="0.25">
      <c r="A35" s="1994"/>
      <c r="B35" s="1999" t="s">
        <v>573</v>
      </c>
      <c r="C35" s="2000"/>
      <c r="D35" s="93">
        <f t="shared" ref="D35:R35" si="18">SUM(D32:D34)</f>
        <v>767</v>
      </c>
      <c r="E35" s="275">
        <f t="shared" si="18"/>
        <v>1099</v>
      </c>
      <c r="F35" s="275">
        <f t="shared" si="18"/>
        <v>351</v>
      </c>
      <c r="G35" s="275">
        <f t="shared" si="18"/>
        <v>2217</v>
      </c>
      <c r="H35" s="275">
        <f t="shared" si="18"/>
        <v>493</v>
      </c>
      <c r="I35" s="275">
        <f t="shared" si="18"/>
        <v>0</v>
      </c>
      <c r="J35" s="240">
        <f t="shared" si="18"/>
        <v>0</v>
      </c>
      <c r="K35" s="871">
        <f t="shared" si="18"/>
        <v>0</v>
      </c>
      <c r="L35" s="572">
        <f t="shared" si="18"/>
        <v>1020</v>
      </c>
      <c r="M35" s="93">
        <f t="shared" si="18"/>
        <v>1197</v>
      </c>
      <c r="N35" s="275">
        <f t="shared" si="18"/>
        <v>0</v>
      </c>
      <c r="O35" s="275">
        <f t="shared" si="18"/>
        <v>2217</v>
      </c>
      <c r="P35" s="275">
        <f t="shared" si="18"/>
        <v>515</v>
      </c>
      <c r="Q35" s="275">
        <f t="shared" si="18"/>
        <v>1702</v>
      </c>
      <c r="R35" s="250">
        <f t="shared" si="18"/>
        <v>0</v>
      </c>
      <c r="S35" s="64"/>
      <c r="T35" s="79"/>
    </row>
    <row r="36" spans="1:20" ht="16.5" customHeight="1" x14ac:dyDescent="0.2">
      <c r="A36" s="1982" t="s">
        <v>407</v>
      </c>
      <c r="B36" s="2003" t="s">
        <v>581</v>
      </c>
      <c r="C36" s="2007"/>
      <c r="D36" s="80">
        <v>1600</v>
      </c>
      <c r="E36" s="39">
        <v>2858</v>
      </c>
      <c r="F36" s="81">
        <v>270</v>
      </c>
      <c r="G36" s="72">
        <f>SUM(D36:F36)</f>
        <v>4728</v>
      </c>
      <c r="H36" s="1296">
        <v>620</v>
      </c>
      <c r="I36" s="82">
        <v>210</v>
      </c>
      <c r="J36" s="236"/>
      <c r="K36" s="870"/>
      <c r="L36" s="1410">
        <v>3830</v>
      </c>
      <c r="M36" s="83">
        <v>710</v>
      </c>
      <c r="N36" s="82">
        <v>210</v>
      </c>
      <c r="O36" s="73">
        <f>SUM(K36:N36)</f>
        <v>4750</v>
      </c>
      <c r="P36" s="80">
        <v>628</v>
      </c>
      <c r="Q36" s="80">
        <v>4122</v>
      </c>
      <c r="R36" s="97"/>
      <c r="S36" s="64"/>
      <c r="T36" s="64"/>
    </row>
    <row r="37" spans="1:20" ht="16.5" customHeight="1" x14ac:dyDescent="0.2">
      <c r="A37" s="1983"/>
      <c r="B37" s="1989" t="s">
        <v>244</v>
      </c>
      <c r="C37" s="2008"/>
      <c r="D37" s="84">
        <v>314</v>
      </c>
      <c r="E37" s="40">
        <v>453.9</v>
      </c>
      <c r="F37" s="85">
        <v>52</v>
      </c>
      <c r="G37" s="72">
        <f t="shared" ref="G37:G43" si="19">SUM(D37:F37)</f>
        <v>819.9</v>
      </c>
      <c r="H37" s="1297">
        <v>100</v>
      </c>
      <c r="I37" s="86">
        <v>19</v>
      </c>
      <c r="J37" s="236"/>
      <c r="K37" s="870"/>
      <c r="L37" s="1411">
        <v>698</v>
      </c>
      <c r="M37" s="86">
        <v>110</v>
      </c>
      <c r="N37" s="86">
        <v>19</v>
      </c>
      <c r="O37" s="73">
        <f t="shared" ref="O37:O43" si="20">SUM(K37:N37)</f>
        <v>827</v>
      </c>
      <c r="P37" s="84">
        <v>51</v>
      </c>
      <c r="Q37" s="84">
        <v>776</v>
      </c>
      <c r="R37" s="97"/>
      <c r="S37" s="64"/>
      <c r="T37" s="64"/>
    </row>
    <row r="38" spans="1:20" ht="16.5" customHeight="1" x14ac:dyDescent="0.2">
      <c r="A38" s="1983"/>
      <c r="B38" s="1989" t="s">
        <v>245</v>
      </c>
      <c r="C38" s="2008"/>
      <c r="D38" s="84">
        <v>322</v>
      </c>
      <c r="E38" s="40">
        <v>459.1</v>
      </c>
      <c r="F38" s="85">
        <v>20</v>
      </c>
      <c r="G38" s="72">
        <f t="shared" si="19"/>
        <v>801.1</v>
      </c>
      <c r="H38" s="1297">
        <v>80</v>
      </c>
      <c r="I38" s="86">
        <v>37</v>
      </c>
      <c r="J38" s="236"/>
      <c r="K38" s="870"/>
      <c r="L38" s="1411">
        <v>552</v>
      </c>
      <c r="M38" s="86">
        <v>220</v>
      </c>
      <c r="N38" s="86">
        <v>37</v>
      </c>
      <c r="O38" s="73">
        <f t="shared" si="20"/>
        <v>809</v>
      </c>
      <c r="P38" s="84">
        <v>102</v>
      </c>
      <c r="Q38" s="84">
        <v>707</v>
      </c>
      <c r="R38" s="97"/>
      <c r="S38" s="64"/>
      <c r="T38" s="64"/>
    </row>
    <row r="39" spans="1:20" ht="16.5" customHeight="1" x14ac:dyDescent="0.2">
      <c r="A39" s="1983"/>
      <c r="B39" s="1989" t="s">
        <v>246</v>
      </c>
      <c r="C39" s="2008"/>
      <c r="D39" s="84">
        <v>248</v>
      </c>
      <c r="E39" s="40">
        <v>518</v>
      </c>
      <c r="F39" s="85">
        <v>26</v>
      </c>
      <c r="G39" s="72">
        <f t="shared" si="19"/>
        <v>792</v>
      </c>
      <c r="H39" s="1297">
        <v>80</v>
      </c>
      <c r="I39" s="86">
        <v>20</v>
      </c>
      <c r="J39" s="235"/>
      <c r="K39" s="870"/>
      <c r="L39" s="1411">
        <v>591</v>
      </c>
      <c r="M39" s="86">
        <v>235</v>
      </c>
      <c r="N39" s="86">
        <v>20</v>
      </c>
      <c r="O39" s="73">
        <f t="shared" si="20"/>
        <v>846</v>
      </c>
      <c r="P39" s="84">
        <v>341</v>
      </c>
      <c r="Q39" s="84">
        <v>505</v>
      </c>
      <c r="R39" s="97"/>
      <c r="S39" s="64"/>
      <c r="T39" s="64"/>
    </row>
    <row r="40" spans="1:20" ht="16.5" customHeight="1" x14ac:dyDescent="0.2">
      <c r="A40" s="1983"/>
      <c r="B40" s="1989" t="s">
        <v>247</v>
      </c>
      <c r="C40" s="2008"/>
      <c r="D40" s="84">
        <v>195</v>
      </c>
      <c r="E40" s="40">
        <v>248</v>
      </c>
      <c r="F40" s="85">
        <v>10</v>
      </c>
      <c r="G40" s="72">
        <f t="shared" si="19"/>
        <v>453</v>
      </c>
      <c r="H40" s="1297">
        <v>40</v>
      </c>
      <c r="I40" s="86">
        <v>6</v>
      </c>
      <c r="J40" s="236"/>
      <c r="K40" s="870"/>
      <c r="L40" s="1411">
        <v>354</v>
      </c>
      <c r="M40" s="86">
        <v>95</v>
      </c>
      <c r="N40" s="86">
        <v>6</v>
      </c>
      <c r="O40" s="73">
        <f t="shared" si="20"/>
        <v>455</v>
      </c>
      <c r="P40" s="84">
        <v>139</v>
      </c>
      <c r="Q40" s="84">
        <v>316</v>
      </c>
      <c r="R40" s="97"/>
      <c r="S40" s="64"/>
      <c r="T40" s="64"/>
    </row>
    <row r="41" spans="1:20" ht="16.5" customHeight="1" x14ac:dyDescent="0.2">
      <c r="A41" s="1983"/>
      <c r="B41" s="1989" t="s">
        <v>248</v>
      </c>
      <c r="C41" s="2008"/>
      <c r="D41" s="84">
        <v>148</v>
      </c>
      <c r="E41" s="40">
        <v>293</v>
      </c>
      <c r="F41" s="85"/>
      <c r="G41" s="72">
        <f t="shared" si="19"/>
        <v>441</v>
      </c>
      <c r="H41" s="1297">
        <v>40</v>
      </c>
      <c r="I41" s="86">
        <v>4</v>
      </c>
      <c r="J41" s="236"/>
      <c r="K41" s="1514"/>
      <c r="L41" s="1411">
        <v>104</v>
      </c>
      <c r="M41" s="86">
        <v>333</v>
      </c>
      <c r="N41" s="86">
        <v>4</v>
      </c>
      <c r="O41" s="73">
        <f t="shared" si="20"/>
        <v>441</v>
      </c>
      <c r="P41" s="84">
        <v>190</v>
      </c>
      <c r="Q41" s="84">
        <v>251</v>
      </c>
      <c r="R41" s="97"/>
      <c r="S41" s="64"/>
      <c r="T41" s="64"/>
    </row>
    <row r="42" spans="1:20" ht="16.5" customHeight="1" x14ac:dyDescent="0.2">
      <c r="A42" s="1983"/>
      <c r="B42" s="1989" t="s">
        <v>249</v>
      </c>
      <c r="C42" s="2008"/>
      <c r="D42" s="84">
        <v>197</v>
      </c>
      <c r="E42" s="40">
        <v>301.7</v>
      </c>
      <c r="F42" s="85">
        <v>41</v>
      </c>
      <c r="G42" s="72">
        <f t="shared" si="19"/>
        <v>539.70000000000005</v>
      </c>
      <c r="H42" s="1297">
        <v>80</v>
      </c>
      <c r="I42" s="86"/>
      <c r="J42" s="236"/>
      <c r="K42" s="870"/>
      <c r="L42" s="1411">
        <v>262</v>
      </c>
      <c r="M42" s="86">
        <v>281</v>
      </c>
      <c r="N42" s="86"/>
      <c r="O42" s="73">
        <f t="shared" si="20"/>
        <v>543</v>
      </c>
      <c r="P42" s="84">
        <v>124</v>
      </c>
      <c r="Q42" s="84">
        <v>419</v>
      </c>
      <c r="R42" s="97"/>
      <c r="S42" s="64"/>
      <c r="T42" s="64"/>
    </row>
    <row r="43" spans="1:20" ht="16.5" customHeight="1" thickBot="1" x14ac:dyDescent="0.25">
      <c r="A43" s="1983"/>
      <c r="B43" s="2005" t="s">
        <v>250</v>
      </c>
      <c r="C43" s="2036"/>
      <c r="D43" s="84">
        <v>79</v>
      </c>
      <c r="E43" s="40">
        <v>145.19999999999999</v>
      </c>
      <c r="F43" s="85"/>
      <c r="G43" s="72">
        <f t="shared" si="19"/>
        <v>224.2</v>
      </c>
      <c r="H43" s="1297">
        <v>50</v>
      </c>
      <c r="I43" s="86"/>
      <c r="J43" s="236"/>
      <c r="K43" s="870"/>
      <c r="L43" s="1411">
        <v>66</v>
      </c>
      <c r="M43" s="86">
        <v>165</v>
      </c>
      <c r="N43" s="86"/>
      <c r="O43" s="73">
        <f t="shared" si="20"/>
        <v>231</v>
      </c>
      <c r="P43" s="84">
        <v>116</v>
      </c>
      <c r="Q43" s="84">
        <v>115</v>
      </c>
      <c r="R43" s="97"/>
      <c r="S43" s="64"/>
      <c r="T43" s="64"/>
    </row>
    <row r="44" spans="1:20" ht="16.5" customHeight="1" thickTop="1" thickBot="1" x14ac:dyDescent="0.25">
      <c r="A44" s="1994"/>
      <c r="B44" s="1999" t="s">
        <v>582</v>
      </c>
      <c r="C44" s="2000"/>
      <c r="D44" s="93">
        <f t="shared" ref="D44:R44" si="21">SUM(D36:D43)</f>
        <v>3103</v>
      </c>
      <c r="E44" s="275">
        <f t="shared" si="21"/>
        <v>5276.9</v>
      </c>
      <c r="F44" s="275">
        <f t="shared" si="21"/>
        <v>419</v>
      </c>
      <c r="G44" s="275">
        <f t="shared" si="21"/>
        <v>8798.9000000000015</v>
      </c>
      <c r="H44" s="1298">
        <f t="shared" si="21"/>
        <v>1090</v>
      </c>
      <c r="I44" s="275">
        <f t="shared" si="21"/>
        <v>296</v>
      </c>
      <c r="J44" s="240">
        <f t="shared" si="21"/>
        <v>0</v>
      </c>
      <c r="K44" s="871">
        <f t="shared" si="21"/>
        <v>0</v>
      </c>
      <c r="L44" s="572">
        <f t="shared" si="21"/>
        <v>6457</v>
      </c>
      <c r="M44" s="93">
        <f t="shared" si="21"/>
        <v>2149</v>
      </c>
      <c r="N44" s="275">
        <f t="shared" si="21"/>
        <v>296</v>
      </c>
      <c r="O44" s="275">
        <f t="shared" si="21"/>
        <v>8902</v>
      </c>
      <c r="P44" s="275">
        <f t="shared" si="21"/>
        <v>1691</v>
      </c>
      <c r="Q44" s="275">
        <f t="shared" si="21"/>
        <v>7211</v>
      </c>
      <c r="R44" s="250">
        <f t="shared" si="21"/>
        <v>0</v>
      </c>
      <c r="S44" s="64"/>
      <c r="T44" s="64"/>
    </row>
    <row r="45" spans="1:20" ht="16.5" customHeight="1" x14ac:dyDescent="0.2">
      <c r="A45" s="1982" t="s">
        <v>392</v>
      </c>
      <c r="B45" s="2003" t="s">
        <v>330</v>
      </c>
      <c r="C45" s="2004"/>
      <c r="D45" s="89">
        <v>2730</v>
      </c>
      <c r="E45" s="89">
        <v>680</v>
      </c>
      <c r="F45" s="89">
        <v>60</v>
      </c>
      <c r="G45" s="90">
        <f>SUM(D45:F45)</f>
        <v>3470</v>
      </c>
      <c r="H45" s="89">
        <v>806</v>
      </c>
      <c r="I45" s="89">
        <v>14</v>
      </c>
      <c r="J45" s="237"/>
      <c r="K45" s="873">
        <v>12</v>
      </c>
      <c r="L45" s="882">
        <v>3214</v>
      </c>
      <c r="M45" s="90">
        <v>230</v>
      </c>
      <c r="N45" s="89">
        <v>14</v>
      </c>
      <c r="O45" s="90">
        <f>SUM(K45:N45)</f>
        <v>3470</v>
      </c>
      <c r="P45" s="304">
        <v>89</v>
      </c>
      <c r="Q45" s="305">
        <v>3471</v>
      </c>
      <c r="R45" s="175"/>
      <c r="S45" s="64"/>
    </row>
    <row r="46" spans="1:20" ht="16.5" customHeight="1" x14ac:dyDescent="0.2">
      <c r="A46" s="1983"/>
      <c r="B46" s="1989" t="s">
        <v>590</v>
      </c>
      <c r="C46" s="1990"/>
      <c r="D46" s="72">
        <v>580</v>
      </c>
      <c r="E46" s="72">
        <v>210</v>
      </c>
      <c r="F46" s="72"/>
      <c r="G46" s="72">
        <f t="shared" ref="G46:G53" si="22">SUM(D46:F46)</f>
        <v>790</v>
      </c>
      <c r="H46" s="72">
        <v>317</v>
      </c>
      <c r="I46" s="72">
        <v>5</v>
      </c>
      <c r="J46" s="236"/>
      <c r="K46" s="870"/>
      <c r="L46" s="880">
        <v>687</v>
      </c>
      <c r="M46" s="73">
        <v>98</v>
      </c>
      <c r="N46" s="72">
        <v>5</v>
      </c>
      <c r="O46" s="73">
        <f t="shared" ref="O46:O53" si="23">SUM(K46:N46)</f>
        <v>790</v>
      </c>
      <c r="P46" s="288">
        <v>20</v>
      </c>
      <c r="Q46" s="288">
        <v>812</v>
      </c>
      <c r="R46" s="97"/>
      <c r="S46" s="64"/>
    </row>
    <row r="47" spans="1:20" ht="16.5" customHeight="1" x14ac:dyDescent="0.2">
      <c r="A47" s="1983"/>
      <c r="B47" s="1989" t="s">
        <v>268</v>
      </c>
      <c r="C47" s="1990"/>
      <c r="D47" s="72">
        <v>500</v>
      </c>
      <c r="E47" s="72">
        <v>130</v>
      </c>
      <c r="F47" s="72">
        <v>50</v>
      </c>
      <c r="G47" s="72">
        <f t="shared" si="22"/>
        <v>680</v>
      </c>
      <c r="H47" s="72">
        <v>105</v>
      </c>
      <c r="I47" s="72">
        <v>2</v>
      </c>
      <c r="J47" s="236"/>
      <c r="K47" s="870">
        <v>65</v>
      </c>
      <c r="L47" s="880">
        <v>541</v>
      </c>
      <c r="M47" s="73">
        <v>72</v>
      </c>
      <c r="N47" s="72">
        <v>2</v>
      </c>
      <c r="O47" s="73">
        <f t="shared" si="23"/>
        <v>680</v>
      </c>
      <c r="P47" s="72">
        <v>18</v>
      </c>
      <c r="Q47" s="72">
        <v>667</v>
      </c>
      <c r="R47" s="97"/>
      <c r="S47" s="64"/>
    </row>
    <row r="48" spans="1:20" ht="16.5" customHeight="1" x14ac:dyDescent="0.2">
      <c r="A48" s="1983"/>
      <c r="B48" s="1989" t="s">
        <v>591</v>
      </c>
      <c r="C48" s="1990"/>
      <c r="D48" s="72">
        <v>364</v>
      </c>
      <c r="E48" s="72">
        <v>150</v>
      </c>
      <c r="F48" s="72"/>
      <c r="G48" s="72">
        <f t="shared" si="22"/>
        <v>514</v>
      </c>
      <c r="H48" s="72">
        <v>86</v>
      </c>
      <c r="I48" s="72">
        <v>2</v>
      </c>
      <c r="J48" s="236"/>
      <c r="K48" s="870"/>
      <c r="L48" s="880">
        <v>470</v>
      </c>
      <c r="M48" s="73">
        <v>42</v>
      </c>
      <c r="N48" s="72">
        <v>2</v>
      </c>
      <c r="O48" s="73">
        <f t="shared" si="23"/>
        <v>514</v>
      </c>
      <c r="P48" s="72">
        <v>14</v>
      </c>
      <c r="Q48" s="72">
        <v>508</v>
      </c>
      <c r="R48" s="97"/>
      <c r="S48" s="64"/>
    </row>
    <row r="49" spans="1:20" ht="16.5" customHeight="1" x14ac:dyDescent="0.2">
      <c r="A49" s="1983"/>
      <c r="B49" s="1989" t="s">
        <v>270</v>
      </c>
      <c r="C49" s="1990"/>
      <c r="D49" s="72">
        <v>782</v>
      </c>
      <c r="E49" s="72">
        <v>487</v>
      </c>
      <c r="F49" s="72"/>
      <c r="G49" s="72">
        <f t="shared" si="22"/>
        <v>1269</v>
      </c>
      <c r="H49" s="72">
        <v>333</v>
      </c>
      <c r="I49" s="72"/>
      <c r="J49" s="236"/>
      <c r="K49" s="870"/>
      <c r="L49" s="880">
        <v>1226</v>
      </c>
      <c r="M49" s="73">
        <v>43</v>
      </c>
      <c r="N49" s="72"/>
      <c r="O49" s="73">
        <f t="shared" si="23"/>
        <v>1269</v>
      </c>
      <c r="P49" s="72">
        <v>55</v>
      </c>
      <c r="Q49" s="72">
        <v>1245</v>
      </c>
      <c r="R49" s="97"/>
      <c r="S49" s="64"/>
    </row>
    <row r="50" spans="1:20" ht="16.5" customHeight="1" x14ac:dyDescent="0.2">
      <c r="A50" s="1983"/>
      <c r="B50" s="1989" t="s">
        <v>308</v>
      </c>
      <c r="C50" s="1990"/>
      <c r="D50" s="72">
        <v>644</v>
      </c>
      <c r="E50" s="72">
        <v>187</v>
      </c>
      <c r="F50" s="72"/>
      <c r="G50" s="72">
        <f t="shared" si="22"/>
        <v>831</v>
      </c>
      <c r="H50" s="72">
        <v>91</v>
      </c>
      <c r="I50" s="72"/>
      <c r="J50" s="236"/>
      <c r="K50" s="870"/>
      <c r="L50" s="880">
        <v>796</v>
      </c>
      <c r="M50" s="73">
        <v>35</v>
      </c>
      <c r="N50" s="72"/>
      <c r="O50" s="73">
        <f t="shared" si="23"/>
        <v>831</v>
      </c>
      <c r="P50" s="72">
        <v>135</v>
      </c>
      <c r="Q50" s="72">
        <v>702</v>
      </c>
      <c r="R50" s="97"/>
      <c r="S50" s="64"/>
    </row>
    <row r="51" spans="1:20" ht="16.5" customHeight="1" x14ac:dyDescent="0.2">
      <c r="A51" s="1983"/>
      <c r="B51" s="1989" t="s">
        <v>332</v>
      </c>
      <c r="C51" s="1990"/>
      <c r="D51" s="72">
        <v>251</v>
      </c>
      <c r="E51" s="72">
        <v>65</v>
      </c>
      <c r="F51" s="72"/>
      <c r="G51" s="72">
        <f t="shared" si="22"/>
        <v>316</v>
      </c>
      <c r="H51" s="72">
        <v>63</v>
      </c>
      <c r="I51" s="72"/>
      <c r="J51" s="236"/>
      <c r="K51" s="870"/>
      <c r="L51" s="880">
        <v>301</v>
      </c>
      <c r="M51" s="73">
        <v>15</v>
      </c>
      <c r="N51" s="72"/>
      <c r="O51" s="73">
        <f t="shared" si="23"/>
        <v>316</v>
      </c>
      <c r="P51" s="72">
        <v>80</v>
      </c>
      <c r="Q51" s="72">
        <v>238</v>
      </c>
      <c r="R51" s="97"/>
      <c r="S51" s="64"/>
    </row>
    <row r="52" spans="1:20" ht="16.5" customHeight="1" x14ac:dyDescent="0.2">
      <c r="A52" s="1983"/>
      <c r="B52" s="1989" t="s">
        <v>592</v>
      </c>
      <c r="C52" s="1990"/>
      <c r="D52" s="72">
        <v>475</v>
      </c>
      <c r="E52" s="72">
        <v>115</v>
      </c>
      <c r="F52" s="72"/>
      <c r="G52" s="72">
        <f t="shared" si="22"/>
        <v>590</v>
      </c>
      <c r="H52" s="72">
        <v>89</v>
      </c>
      <c r="I52" s="72">
        <v>3</v>
      </c>
      <c r="J52" s="236"/>
      <c r="K52" s="870"/>
      <c r="L52" s="880">
        <v>498</v>
      </c>
      <c r="M52" s="73">
        <v>87</v>
      </c>
      <c r="N52" s="72">
        <v>3</v>
      </c>
      <c r="O52" s="73">
        <f t="shared" si="23"/>
        <v>588</v>
      </c>
      <c r="P52" s="72">
        <v>94</v>
      </c>
      <c r="Q52" s="72">
        <v>504</v>
      </c>
      <c r="R52" s="97"/>
      <c r="S52" s="64"/>
    </row>
    <row r="53" spans="1:20" ht="16.5" customHeight="1" thickBot="1" x14ac:dyDescent="0.25">
      <c r="A53" s="1983"/>
      <c r="B53" s="2005" t="s">
        <v>334</v>
      </c>
      <c r="C53" s="2006"/>
      <c r="D53" s="87">
        <v>256</v>
      </c>
      <c r="E53" s="87"/>
      <c r="F53" s="87"/>
      <c r="G53" s="87">
        <f t="shared" si="22"/>
        <v>256</v>
      </c>
      <c r="H53" s="87">
        <v>45</v>
      </c>
      <c r="I53" s="87">
        <v>61</v>
      </c>
      <c r="J53" s="239"/>
      <c r="K53" s="874"/>
      <c r="L53" s="883">
        <v>89</v>
      </c>
      <c r="M53" s="88">
        <v>106</v>
      </c>
      <c r="N53" s="87">
        <v>61</v>
      </c>
      <c r="O53" s="88">
        <f t="shared" si="23"/>
        <v>256</v>
      </c>
      <c r="P53" s="87">
        <v>68</v>
      </c>
      <c r="Q53" s="87">
        <v>188</v>
      </c>
      <c r="R53" s="249"/>
      <c r="S53" s="64"/>
    </row>
    <row r="54" spans="1:20" ht="16.5" customHeight="1" thickTop="1" thickBot="1" x14ac:dyDescent="0.25">
      <c r="A54" s="1994"/>
      <c r="B54" s="1999" t="s">
        <v>507</v>
      </c>
      <c r="C54" s="2000"/>
      <c r="D54" s="93">
        <f>SUM(D45:D53)</f>
        <v>6582</v>
      </c>
      <c r="E54" s="275">
        <f t="shared" ref="E54:R54" si="24">SUM(E45:E53)</f>
        <v>2024</v>
      </c>
      <c r="F54" s="275">
        <f t="shared" si="24"/>
        <v>110</v>
      </c>
      <c r="G54" s="275">
        <f t="shared" si="24"/>
        <v>8716</v>
      </c>
      <c r="H54" s="275">
        <f t="shared" si="24"/>
        <v>1935</v>
      </c>
      <c r="I54" s="275">
        <f t="shared" si="24"/>
        <v>87</v>
      </c>
      <c r="J54" s="240">
        <f t="shared" si="24"/>
        <v>0</v>
      </c>
      <c r="K54" s="871">
        <f t="shared" si="24"/>
        <v>77</v>
      </c>
      <c r="L54" s="572">
        <f t="shared" si="24"/>
        <v>7822</v>
      </c>
      <c r="M54" s="93">
        <f t="shared" si="24"/>
        <v>728</v>
      </c>
      <c r="N54" s="275">
        <f t="shared" si="24"/>
        <v>87</v>
      </c>
      <c r="O54" s="275">
        <f t="shared" si="24"/>
        <v>8714</v>
      </c>
      <c r="P54" s="275">
        <f t="shared" si="24"/>
        <v>573</v>
      </c>
      <c r="Q54" s="275">
        <f t="shared" si="24"/>
        <v>8335</v>
      </c>
      <c r="R54" s="250">
        <f t="shared" si="24"/>
        <v>0</v>
      </c>
      <c r="S54" s="64"/>
    </row>
    <row r="55" spans="1:20" ht="16.5" customHeight="1" x14ac:dyDescent="0.2">
      <c r="A55" s="1982" t="s">
        <v>393</v>
      </c>
      <c r="B55" s="2003" t="s">
        <v>335</v>
      </c>
      <c r="C55" s="2004"/>
      <c r="D55" s="89">
        <v>413</v>
      </c>
      <c r="E55" s="89">
        <v>3913</v>
      </c>
      <c r="F55" s="89">
        <v>325</v>
      </c>
      <c r="G55" s="87">
        <f>SUM(D55:F55)</f>
        <v>4651</v>
      </c>
      <c r="H55" s="89">
        <v>4611</v>
      </c>
      <c r="I55" s="89">
        <v>40</v>
      </c>
      <c r="J55" s="237"/>
      <c r="K55" s="873"/>
      <c r="L55" s="882">
        <v>930</v>
      </c>
      <c r="M55" s="90">
        <v>3681</v>
      </c>
      <c r="N55" s="89">
        <v>40</v>
      </c>
      <c r="O55" s="91">
        <f>SUM(K55:N55)</f>
        <v>4651</v>
      </c>
      <c r="P55" s="89">
        <v>5</v>
      </c>
      <c r="Q55" s="89">
        <v>4685</v>
      </c>
      <c r="R55" s="175"/>
      <c r="S55" s="64"/>
      <c r="T55" s="64"/>
    </row>
    <row r="56" spans="1:20" ht="16.5" customHeight="1" x14ac:dyDescent="0.2">
      <c r="A56" s="1983"/>
      <c r="B56" s="1989" t="s">
        <v>309</v>
      </c>
      <c r="C56" s="1990"/>
      <c r="D56" s="72">
        <v>42</v>
      </c>
      <c r="E56" s="72">
        <v>296</v>
      </c>
      <c r="F56" s="72">
        <v>46</v>
      </c>
      <c r="G56" s="37">
        <f>SUM(D56:F56)</f>
        <v>384</v>
      </c>
      <c r="H56" s="75">
        <v>379</v>
      </c>
      <c r="I56" s="72">
        <v>5</v>
      </c>
      <c r="J56" s="236"/>
      <c r="K56" s="870"/>
      <c r="L56" s="880">
        <v>30</v>
      </c>
      <c r="M56" s="73">
        <v>349</v>
      </c>
      <c r="N56" s="72">
        <v>5</v>
      </c>
      <c r="O56" s="92">
        <f>SUM(K56:N56)</f>
        <v>384</v>
      </c>
      <c r="P56" s="72">
        <v>3</v>
      </c>
      <c r="Q56" s="72">
        <v>388</v>
      </c>
      <c r="R56" s="97"/>
      <c r="S56" s="64"/>
      <c r="T56" s="64"/>
    </row>
    <row r="57" spans="1:20" ht="16.5" customHeight="1" thickBot="1" x14ac:dyDescent="0.25">
      <c r="A57" s="1983"/>
      <c r="B57" s="2005" t="s">
        <v>258</v>
      </c>
      <c r="C57" s="2006"/>
      <c r="D57" s="72">
        <v>21</v>
      </c>
      <c r="E57" s="72">
        <v>1914</v>
      </c>
      <c r="F57" s="72">
        <v>194</v>
      </c>
      <c r="G57" s="87">
        <f>SUM(D57:F57)</f>
        <v>2129</v>
      </c>
      <c r="H57" s="72">
        <v>2109</v>
      </c>
      <c r="I57" s="72">
        <v>20</v>
      </c>
      <c r="J57" s="236"/>
      <c r="K57" s="870"/>
      <c r="L57" s="880">
        <v>32</v>
      </c>
      <c r="M57" s="73">
        <v>2077</v>
      </c>
      <c r="N57" s="72">
        <v>20</v>
      </c>
      <c r="O57" s="73">
        <f>SUM(K57:N57)</f>
        <v>2129</v>
      </c>
      <c r="P57" s="72">
        <v>2</v>
      </c>
      <c r="Q57" s="72">
        <v>2138</v>
      </c>
      <c r="R57" s="97"/>
      <c r="S57" s="64"/>
      <c r="T57" s="64"/>
    </row>
    <row r="58" spans="1:20" ht="16.5" customHeight="1" thickTop="1" thickBot="1" x14ac:dyDescent="0.25">
      <c r="A58" s="1984"/>
      <c r="B58" s="1999" t="s">
        <v>585</v>
      </c>
      <c r="C58" s="2000"/>
      <c r="D58" s="93">
        <f t="shared" ref="D58:Q58" si="25">SUM(D55:D57)</f>
        <v>476</v>
      </c>
      <c r="E58" s="93">
        <f t="shared" si="25"/>
        <v>6123</v>
      </c>
      <c r="F58" s="93">
        <f t="shared" si="25"/>
        <v>565</v>
      </c>
      <c r="G58" s="275">
        <f t="shared" si="25"/>
        <v>7164</v>
      </c>
      <c r="H58" s="93">
        <f t="shared" si="25"/>
        <v>7099</v>
      </c>
      <c r="I58" s="93">
        <f t="shared" si="25"/>
        <v>65</v>
      </c>
      <c r="J58" s="240">
        <f t="shared" si="25"/>
        <v>0</v>
      </c>
      <c r="K58" s="871">
        <f t="shared" si="25"/>
        <v>0</v>
      </c>
      <c r="L58" s="572">
        <f t="shared" si="25"/>
        <v>992</v>
      </c>
      <c r="M58" s="93">
        <f t="shared" si="25"/>
        <v>6107</v>
      </c>
      <c r="N58" s="93">
        <f t="shared" si="25"/>
        <v>65</v>
      </c>
      <c r="O58" s="93">
        <f t="shared" si="25"/>
        <v>7164</v>
      </c>
      <c r="P58" s="93">
        <f t="shared" si="25"/>
        <v>10</v>
      </c>
      <c r="Q58" s="93">
        <f t="shared" si="25"/>
        <v>7211</v>
      </c>
      <c r="R58" s="250">
        <f>SUM(R55:R57)</f>
        <v>0</v>
      </c>
      <c r="S58" s="242"/>
      <c r="T58" s="64"/>
    </row>
    <row r="59" spans="1:20" ht="16.5" customHeight="1" x14ac:dyDescent="0.2">
      <c r="A59" s="1985" t="s">
        <v>388</v>
      </c>
      <c r="B59" s="2003" t="s">
        <v>613</v>
      </c>
      <c r="C59" s="2004"/>
      <c r="D59" s="72">
        <v>750</v>
      </c>
      <c r="E59" s="72">
        <v>4206</v>
      </c>
      <c r="F59" s="72">
        <v>472</v>
      </c>
      <c r="G59" s="87">
        <f>SUM(D59:F59)</f>
        <v>5428</v>
      </c>
      <c r="H59" s="72">
        <v>2346</v>
      </c>
      <c r="I59" s="72">
        <v>180</v>
      </c>
      <c r="J59" s="236"/>
      <c r="K59" s="870"/>
      <c r="L59" s="880">
        <v>667</v>
      </c>
      <c r="M59" s="73">
        <v>4581</v>
      </c>
      <c r="N59" s="72">
        <v>180</v>
      </c>
      <c r="O59" s="73">
        <f>SUM(K59:N59)</f>
        <v>5428</v>
      </c>
      <c r="P59" s="288">
        <v>15</v>
      </c>
      <c r="Q59" s="288">
        <v>5485</v>
      </c>
      <c r="R59" s="97"/>
      <c r="S59" s="242"/>
      <c r="T59" s="64"/>
    </row>
    <row r="60" spans="1:20" ht="16.5" customHeight="1" x14ac:dyDescent="0.2">
      <c r="A60" s="1983"/>
      <c r="B60" s="1989" t="s">
        <v>336</v>
      </c>
      <c r="C60" s="1990"/>
      <c r="D60" s="72">
        <v>80</v>
      </c>
      <c r="E60" s="72">
        <v>125</v>
      </c>
      <c r="F60" s="72"/>
      <c r="G60" s="37">
        <f>SUM(D60:F60)</f>
        <v>205</v>
      </c>
      <c r="H60" s="75">
        <v>100</v>
      </c>
      <c r="I60" s="72"/>
      <c r="J60" s="236"/>
      <c r="K60" s="870"/>
      <c r="L60" s="880"/>
      <c r="M60" s="73">
        <v>205</v>
      </c>
      <c r="N60" s="72"/>
      <c r="O60" s="73">
        <f>SUM(K60:N60)</f>
        <v>205</v>
      </c>
      <c r="P60" s="288">
        <v>3</v>
      </c>
      <c r="Q60" s="288">
        <v>202</v>
      </c>
      <c r="R60" s="97"/>
      <c r="S60" s="242"/>
      <c r="T60" s="64"/>
    </row>
    <row r="61" spans="1:20" ht="16.5" customHeight="1" thickBot="1" x14ac:dyDescent="0.25">
      <c r="A61" s="1983"/>
      <c r="B61" s="2005" t="s">
        <v>614</v>
      </c>
      <c r="C61" s="2006"/>
      <c r="D61" s="72">
        <v>235</v>
      </c>
      <c r="E61" s="72">
        <v>304</v>
      </c>
      <c r="F61" s="72">
        <v>89</v>
      </c>
      <c r="G61" s="87">
        <f>SUM(D61:F61)</f>
        <v>628</v>
      </c>
      <c r="H61" s="72">
        <v>301</v>
      </c>
      <c r="I61" s="72"/>
      <c r="J61" s="236"/>
      <c r="K61" s="870"/>
      <c r="L61" s="880">
        <v>159</v>
      </c>
      <c r="M61" s="73">
        <v>469</v>
      </c>
      <c r="N61" s="72"/>
      <c r="O61" s="73">
        <f>SUM(K61:N61)</f>
        <v>628</v>
      </c>
      <c r="P61" s="288">
        <v>10</v>
      </c>
      <c r="Q61" s="288">
        <v>623</v>
      </c>
      <c r="R61" s="97"/>
      <c r="S61" s="242"/>
      <c r="T61" s="64"/>
    </row>
    <row r="62" spans="1:20" ht="16.5" customHeight="1" thickTop="1" thickBot="1" x14ac:dyDescent="0.25">
      <c r="A62" s="1984"/>
      <c r="B62" s="1999" t="s">
        <v>507</v>
      </c>
      <c r="C62" s="2000"/>
      <c r="D62" s="93">
        <f>SUM(D59:D61)</f>
        <v>1065</v>
      </c>
      <c r="E62" s="275">
        <f t="shared" ref="E62:R62" si="26">SUM(E59:E61)</f>
        <v>4635</v>
      </c>
      <c r="F62" s="275">
        <f t="shared" si="26"/>
        <v>561</v>
      </c>
      <c r="G62" s="275">
        <f>SUM(G59:G61)</f>
        <v>6261</v>
      </c>
      <c r="H62" s="275">
        <f t="shared" si="26"/>
        <v>2747</v>
      </c>
      <c r="I62" s="275">
        <f t="shared" si="26"/>
        <v>180</v>
      </c>
      <c r="J62" s="240">
        <f t="shared" si="26"/>
        <v>0</v>
      </c>
      <c r="K62" s="871">
        <f t="shared" si="26"/>
        <v>0</v>
      </c>
      <c r="L62" s="572">
        <f t="shared" si="26"/>
        <v>826</v>
      </c>
      <c r="M62" s="93">
        <f t="shared" si="26"/>
        <v>5255</v>
      </c>
      <c r="N62" s="275">
        <f t="shared" si="26"/>
        <v>180</v>
      </c>
      <c r="O62" s="93">
        <f>SUM(O59:O61)</f>
        <v>6261</v>
      </c>
      <c r="P62" s="275">
        <f t="shared" si="26"/>
        <v>28</v>
      </c>
      <c r="Q62" s="275">
        <f t="shared" si="26"/>
        <v>6310</v>
      </c>
      <c r="R62" s="250">
        <f t="shared" si="26"/>
        <v>0</v>
      </c>
      <c r="S62" s="242"/>
      <c r="T62" s="64"/>
    </row>
    <row r="63" spans="1:20" ht="16.5" customHeight="1" x14ac:dyDescent="0.2">
      <c r="A63" s="1985" t="s">
        <v>408</v>
      </c>
      <c r="B63" s="2003" t="s">
        <v>271</v>
      </c>
      <c r="C63" s="2004"/>
      <c r="D63" s="94">
        <v>1293</v>
      </c>
      <c r="E63" s="94">
        <v>604</v>
      </c>
      <c r="F63" s="94">
        <v>540</v>
      </c>
      <c r="G63" s="87">
        <f>SUM(D63:F63)</f>
        <v>2437</v>
      </c>
      <c r="H63" s="94">
        <v>269</v>
      </c>
      <c r="I63" s="94">
        <v>9.8000000000000007</v>
      </c>
      <c r="J63" s="241">
        <v>0</v>
      </c>
      <c r="K63" s="875">
        <v>0</v>
      </c>
      <c r="L63" s="884">
        <v>465.96549999999996</v>
      </c>
      <c r="M63" s="95">
        <v>1999</v>
      </c>
      <c r="N63" s="94">
        <v>9.8097999999999992</v>
      </c>
      <c r="O63" s="73">
        <f>SUM(K63:N63)</f>
        <v>2474.7752999999998</v>
      </c>
      <c r="P63" s="94">
        <v>3.92</v>
      </c>
      <c r="Q63" s="94">
        <v>2487.7652799999996</v>
      </c>
      <c r="R63" s="96">
        <v>0</v>
      </c>
      <c r="S63" s="64"/>
      <c r="T63" s="64"/>
    </row>
    <row r="64" spans="1:20" ht="16.5" customHeight="1" x14ac:dyDescent="0.2">
      <c r="A64" s="1983"/>
      <c r="B64" s="1989" t="s">
        <v>629</v>
      </c>
      <c r="C64" s="1990"/>
      <c r="D64" s="72">
        <v>537</v>
      </c>
      <c r="E64" s="72">
        <v>261</v>
      </c>
      <c r="F64" s="72">
        <v>74</v>
      </c>
      <c r="G64" s="37">
        <f t="shared" ref="G64:G69" si="27">SUM(D64:F64)</f>
        <v>872</v>
      </c>
      <c r="H64" s="75">
        <v>141</v>
      </c>
      <c r="I64" s="72">
        <v>4.9000000000000004</v>
      </c>
      <c r="J64" s="236">
        <v>0</v>
      </c>
      <c r="K64" s="870">
        <v>0</v>
      </c>
      <c r="L64" s="880">
        <v>9.8097999999999992</v>
      </c>
      <c r="M64" s="73">
        <v>874.05317999999988</v>
      </c>
      <c r="N64" s="72">
        <v>4.9048999999999996</v>
      </c>
      <c r="O64" s="73">
        <f t="shared" ref="O64:O69" si="28">SUM(K64:N64)</f>
        <v>888.76787999999988</v>
      </c>
      <c r="P64" s="72">
        <v>0.98</v>
      </c>
      <c r="Q64" s="72">
        <v>906.42551999999989</v>
      </c>
      <c r="R64" s="97">
        <v>0</v>
      </c>
      <c r="S64" s="64"/>
      <c r="T64" s="64"/>
    </row>
    <row r="65" spans="1:23" ht="16.5" customHeight="1" x14ac:dyDescent="0.2">
      <c r="A65" s="1983"/>
      <c r="B65" s="1989" t="s">
        <v>630</v>
      </c>
      <c r="C65" s="1990"/>
      <c r="D65" s="72">
        <v>148</v>
      </c>
      <c r="E65" s="72">
        <v>140</v>
      </c>
      <c r="F65" s="72">
        <v>0</v>
      </c>
      <c r="G65" s="37">
        <f t="shared" si="27"/>
        <v>288</v>
      </c>
      <c r="H65" s="75">
        <v>51</v>
      </c>
      <c r="I65" s="72">
        <v>4.9000000000000004</v>
      </c>
      <c r="J65" s="236">
        <v>0</v>
      </c>
      <c r="K65" s="870">
        <v>0</v>
      </c>
      <c r="L65" s="880">
        <v>21.581559999999996</v>
      </c>
      <c r="M65" s="73">
        <v>267.80754000000002</v>
      </c>
      <c r="N65" s="72">
        <v>4.9048999999999996</v>
      </c>
      <c r="O65" s="73">
        <f t="shared" si="28"/>
        <v>294.29399999999998</v>
      </c>
      <c r="P65" s="72">
        <v>12.74</v>
      </c>
      <c r="Q65" s="72">
        <v>298.21791999999999</v>
      </c>
      <c r="R65" s="97">
        <v>0</v>
      </c>
      <c r="S65" s="64"/>
      <c r="T65" s="64"/>
    </row>
    <row r="66" spans="1:23" ht="16.5" customHeight="1" x14ac:dyDescent="0.2">
      <c r="A66" s="1983"/>
      <c r="B66" s="1989" t="s">
        <v>631</v>
      </c>
      <c r="C66" s="1990"/>
      <c r="D66" s="72">
        <v>34</v>
      </c>
      <c r="E66" s="72">
        <v>6</v>
      </c>
      <c r="F66" s="72">
        <v>0</v>
      </c>
      <c r="G66" s="38">
        <f t="shared" si="27"/>
        <v>40</v>
      </c>
      <c r="H66" s="75">
        <v>0</v>
      </c>
      <c r="I66" s="72">
        <v>0</v>
      </c>
      <c r="J66" s="236">
        <v>0</v>
      </c>
      <c r="K66" s="870">
        <v>0</v>
      </c>
      <c r="L66" s="880">
        <v>1.9619599999999997</v>
      </c>
      <c r="M66" s="73">
        <v>39.239199999999997</v>
      </c>
      <c r="N66" s="72">
        <v>0</v>
      </c>
      <c r="O66" s="73">
        <f t="shared" si="28"/>
        <v>41.201159999999994</v>
      </c>
      <c r="P66" s="72">
        <v>4.9000000000000004</v>
      </c>
      <c r="Q66" s="72">
        <v>36.296259999999997</v>
      </c>
      <c r="R66" s="97">
        <v>0</v>
      </c>
      <c r="S66" s="64"/>
      <c r="T66" s="64"/>
    </row>
    <row r="67" spans="1:23" ht="16.5" customHeight="1" x14ac:dyDescent="0.2">
      <c r="A67" s="1983"/>
      <c r="B67" s="1989" t="s">
        <v>632</v>
      </c>
      <c r="C67" s="1990"/>
      <c r="D67" s="72">
        <v>94</v>
      </c>
      <c r="E67" s="72">
        <v>20</v>
      </c>
      <c r="F67" s="72">
        <v>0</v>
      </c>
      <c r="G67" s="37">
        <f t="shared" si="27"/>
        <v>114</v>
      </c>
      <c r="H67" s="75">
        <v>20</v>
      </c>
      <c r="I67" s="72">
        <v>0</v>
      </c>
      <c r="J67" s="236">
        <v>0</v>
      </c>
      <c r="K67" s="870">
        <v>0</v>
      </c>
      <c r="L67" s="880">
        <v>107.90779999999998</v>
      </c>
      <c r="M67" s="73">
        <v>8.8288199999999986</v>
      </c>
      <c r="N67" s="72">
        <v>0</v>
      </c>
      <c r="O67" s="73">
        <f t="shared" si="28"/>
        <v>116.73661999999997</v>
      </c>
      <c r="P67" s="72">
        <v>12.74</v>
      </c>
      <c r="Q67" s="72">
        <v>103.98387999999998</v>
      </c>
      <c r="R67" s="97">
        <v>0</v>
      </c>
      <c r="S67" s="64"/>
      <c r="T67" s="64"/>
    </row>
    <row r="68" spans="1:23" ht="16.5" customHeight="1" x14ac:dyDescent="0.2">
      <c r="A68" s="1983"/>
      <c r="B68" s="1989" t="s">
        <v>633</v>
      </c>
      <c r="C68" s="1990"/>
      <c r="D68" s="72">
        <v>82</v>
      </c>
      <c r="E68" s="72">
        <v>19</v>
      </c>
      <c r="F68" s="72">
        <v>74</v>
      </c>
      <c r="G68" s="219">
        <f t="shared" si="27"/>
        <v>175</v>
      </c>
      <c r="H68" s="72">
        <v>43</v>
      </c>
      <c r="I68" s="72">
        <v>0</v>
      </c>
      <c r="J68" s="236">
        <v>0</v>
      </c>
      <c r="K68" s="870">
        <v>0</v>
      </c>
      <c r="L68" s="880">
        <v>110.85073999999999</v>
      </c>
      <c r="M68" s="73">
        <v>64.744679999999988</v>
      </c>
      <c r="N68" s="72">
        <v>0</v>
      </c>
      <c r="O68" s="73">
        <f t="shared" si="28"/>
        <v>175.59541999999999</v>
      </c>
      <c r="P68" s="72">
        <v>7.84</v>
      </c>
      <c r="Q68" s="72">
        <v>175.59541999999996</v>
      </c>
      <c r="R68" s="97">
        <v>0</v>
      </c>
      <c r="S68" s="64"/>
      <c r="T68" s="64"/>
    </row>
    <row r="69" spans="1:23" ht="16.5" customHeight="1" thickBot="1" x14ac:dyDescent="0.25">
      <c r="A69" s="1983"/>
      <c r="B69" s="2005" t="s">
        <v>251</v>
      </c>
      <c r="C69" s="2006"/>
      <c r="D69" s="72">
        <v>1074</v>
      </c>
      <c r="E69" s="72">
        <v>812</v>
      </c>
      <c r="F69" s="72">
        <v>531</v>
      </c>
      <c r="G69" s="87">
        <f t="shared" si="27"/>
        <v>2417</v>
      </c>
      <c r="H69" s="72">
        <v>606</v>
      </c>
      <c r="I69" s="72">
        <v>9.8000000000000007</v>
      </c>
      <c r="J69" s="236">
        <v>0</v>
      </c>
      <c r="K69" s="870">
        <v>0</v>
      </c>
      <c r="L69" s="880">
        <v>838.73789999999985</v>
      </c>
      <c r="M69" s="73">
        <v>1603</v>
      </c>
      <c r="N69" s="72">
        <v>9.8097999999999992</v>
      </c>
      <c r="O69" s="73">
        <f t="shared" si="28"/>
        <v>2451.5477000000001</v>
      </c>
      <c r="P69" s="72">
        <v>4.9000000000000004</v>
      </c>
      <c r="Q69" s="72">
        <v>2820.3174999999997</v>
      </c>
      <c r="R69" s="97">
        <v>0</v>
      </c>
      <c r="S69" s="64"/>
      <c r="T69" s="64"/>
    </row>
    <row r="70" spans="1:23" ht="16.5" customHeight="1" thickTop="1" thickBot="1" x14ac:dyDescent="0.25">
      <c r="A70" s="1984"/>
      <c r="B70" s="1999" t="s">
        <v>634</v>
      </c>
      <c r="C70" s="2000"/>
      <c r="D70" s="93">
        <f>SUM(D63:D69)</f>
        <v>3262</v>
      </c>
      <c r="E70" s="275">
        <f t="shared" ref="E70:R70" si="29">SUM(E63:E69)</f>
        <v>1862</v>
      </c>
      <c r="F70" s="275">
        <f t="shared" si="29"/>
        <v>1219</v>
      </c>
      <c r="G70" s="275">
        <f t="shared" si="29"/>
        <v>6343</v>
      </c>
      <c r="H70" s="275">
        <f t="shared" si="29"/>
        <v>1130</v>
      </c>
      <c r="I70" s="275">
        <f t="shared" si="29"/>
        <v>29.400000000000002</v>
      </c>
      <c r="J70" s="240">
        <f t="shared" si="29"/>
        <v>0</v>
      </c>
      <c r="K70" s="871">
        <f t="shared" si="29"/>
        <v>0</v>
      </c>
      <c r="L70" s="572">
        <f t="shared" si="29"/>
        <v>1556.8152599999999</v>
      </c>
      <c r="M70" s="93">
        <f t="shared" si="29"/>
        <v>4856.6734199999992</v>
      </c>
      <c r="N70" s="275">
        <f t="shared" si="29"/>
        <v>29.429399999999998</v>
      </c>
      <c r="O70" s="275">
        <f t="shared" si="29"/>
        <v>6442.9180799999995</v>
      </c>
      <c r="P70" s="275">
        <f t="shared" si="29"/>
        <v>48.02</v>
      </c>
      <c r="Q70" s="275">
        <f t="shared" si="29"/>
        <v>6828.6017799999991</v>
      </c>
      <c r="R70" s="250">
        <f t="shared" si="29"/>
        <v>0</v>
      </c>
      <c r="S70" s="64"/>
      <c r="T70" s="64"/>
    </row>
    <row r="71" spans="1:23" s="343" customFormat="1" ht="16.5" customHeight="1" x14ac:dyDescent="0.2">
      <c r="A71" s="1986" t="s">
        <v>146</v>
      </c>
      <c r="B71" s="2028" t="s">
        <v>647</v>
      </c>
      <c r="C71" s="2029"/>
      <c r="D71" s="288">
        <v>311</v>
      </c>
      <c r="E71" s="288">
        <v>99</v>
      </c>
      <c r="F71" s="288">
        <v>21</v>
      </c>
      <c r="G71" s="288">
        <f>SUM(D71:F71)</f>
        <v>431</v>
      </c>
      <c r="H71" s="288">
        <v>74</v>
      </c>
      <c r="I71" s="288">
        <v>4</v>
      </c>
      <c r="J71" s="532"/>
      <c r="K71" s="1406"/>
      <c r="L71" s="885">
        <v>81</v>
      </c>
      <c r="M71" s="340">
        <v>346</v>
      </c>
      <c r="N71" s="288">
        <v>4</v>
      </c>
      <c r="O71" s="340">
        <f>SUM(K71:N71)</f>
        <v>431</v>
      </c>
      <c r="P71" s="288">
        <v>21</v>
      </c>
      <c r="Q71" s="288">
        <v>410</v>
      </c>
      <c r="R71" s="344"/>
      <c r="S71" s="342"/>
      <c r="T71" s="342"/>
      <c r="U71" s="47"/>
      <c r="W71" s="47"/>
    </row>
    <row r="72" spans="1:23" s="343" customFormat="1" ht="16.5" customHeight="1" x14ac:dyDescent="0.2">
      <c r="A72" s="1987"/>
      <c r="B72" s="2030" t="s">
        <v>341</v>
      </c>
      <c r="C72" s="1998"/>
      <c r="D72" s="288">
        <v>210</v>
      </c>
      <c r="E72" s="288">
        <v>137</v>
      </c>
      <c r="F72" s="288">
        <v>56</v>
      </c>
      <c r="G72" s="288">
        <f>SUM(D72:F72)</f>
        <v>403</v>
      </c>
      <c r="H72" s="288">
        <v>65</v>
      </c>
      <c r="I72" s="288">
        <v>10</v>
      </c>
      <c r="J72" s="532"/>
      <c r="K72" s="1406"/>
      <c r="L72" s="885">
        <v>173</v>
      </c>
      <c r="M72" s="340">
        <v>220</v>
      </c>
      <c r="N72" s="288">
        <v>10</v>
      </c>
      <c r="O72" s="340">
        <f>SUM(K72:N72)</f>
        <v>403</v>
      </c>
      <c r="P72" s="288">
        <v>13</v>
      </c>
      <c r="Q72" s="288">
        <v>390</v>
      </c>
      <c r="R72" s="345"/>
      <c r="S72" s="342"/>
      <c r="T72" s="342"/>
      <c r="U72" s="47"/>
      <c r="W72" s="47"/>
    </row>
    <row r="73" spans="1:23" s="343" customFormat="1" ht="16.5" customHeight="1" thickBot="1" x14ac:dyDescent="0.25">
      <c r="A73" s="1987"/>
      <c r="B73" s="1995" t="s">
        <v>252</v>
      </c>
      <c r="C73" s="2027"/>
      <c r="D73" s="288">
        <v>729</v>
      </c>
      <c r="E73" s="288">
        <v>183</v>
      </c>
      <c r="F73" s="288">
        <v>92</v>
      </c>
      <c r="G73" s="288">
        <f>SUM(D73:F73)</f>
        <v>1004</v>
      </c>
      <c r="H73" s="288">
        <v>166</v>
      </c>
      <c r="I73" s="288">
        <v>13</v>
      </c>
      <c r="J73" s="532"/>
      <c r="K73" s="1406"/>
      <c r="L73" s="885">
        <v>142</v>
      </c>
      <c r="M73" s="340">
        <v>849</v>
      </c>
      <c r="N73" s="288">
        <v>13</v>
      </c>
      <c r="O73" s="340">
        <f>SUM(K73:N73)</f>
        <v>1004</v>
      </c>
      <c r="P73" s="288">
        <v>33</v>
      </c>
      <c r="Q73" s="288">
        <v>987</v>
      </c>
      <c r="R73" s="345"/>
      <c r="S73" s="342"/>
      <c r="T73" s="342"/>
      <c r="U73" s="47"/>
      <c r="W73" s="47"/>
    </row>
    <row r="74" spans="1:23" s="343" customFormat="1" ht="16.5" customHeight="1" thickTop="1" thickBot="1" x14ac:dyDescent="0.25">
      <c r="A74" s="1988"/>
      <c r="B74" s="2033" t="s">
        <v>507</v>
      </c>
      <c r="C74" s="2034"/>
      <c r="D74" s="1327">
        <f>SUM(D71:D73)</f>
        <v>1250</v>
      </c>
      <c r="E74" s="1328">
        <f t="shared" ref="E74:R74" si="30">SUM(E71:E73)</f>
        <v>419</v>
      </c>
      <c r="F74" s="1328">
        <f t="shared" si="30"/>
        <v>169</v>
      </c>
      <c r="G74" s="1328">
        <f t="shared" si="30"/>
        <v>1838</v>
      </c>
      <c r="H74" s="1328">
        <f t="shared" si="30"/>
        <v>305</v>
      </c>
      <c r="I74" s="1328">
        <f t="shared" si="30"/>
        <v>27</v>
      </c>
      <c r="J74" s="1329">
        <f t="shared" si="30"/>
        <v>0</v>
      </c>
      <c r="K74" s="1407">
        <f t="shared" si="30"/>
        <v>0</v>
      </c>
      <c r="L74" s="1330">
        <f t="shared" si="30"/>
        <v>396</v>
      </c>
      <c r="M74" s="1327">
        <f t="shared" si="30"/>
        <v>1415</v>
      </c>
      <c r="N74" s="1328">
        <f t="shared" si="30"/>
        <v>27</v>
      </c>
      <c r="O74" s="1328">
        <f t="shared" si="30"/>
        <v>1838</v>
      </c>
      <c r="P74" s="1328">
        <f t="shared" si="30"/>
        <v>67</v>
      </c>
      <c r="Q74" s="1328">
        <f t="shared" si="30"/>
        <v>1787</v>
      </c>
      <c r="R74" s="1331">
        <f t="shared" si="30"/>
        <v>0</v>
      </c>
      <c r="S74" s="342"/>
      <c r="T74" s="342"/>
      <c r="U74" s="47"/>
      <c r="W74" s="47"/>
    </row>
    <row r="75" spans="1:23" s="343" customFormat="1" ht="16.5" customHeight="1" x14ac:dyDescent="0.2">
      <c r="A75" s="1986" t="s">
        <v>394</v>
      </c>
      <c r="B75" s="2028" t="s">
        <v>759</v>
      </c>
      <c r="C75" s="2029"/>
      <c r="D75" s="288">
        <v>383</v>
      </c>
      <c r="E75" s="288">
        <v>996</v>
      </c>
      <c r="F75" s="288">
        <v>145</v>
      </c>
      <c r="G75" s="305">
        <f>SUM(D75:F75)</f>
        <v>1524</v>
      </c>
      <c r="H75" s="288">
        <v>1500</v>
      </c>
      <c r="I75" s="288">
        <v>24</v>
      </c>
      <c r="J75" s="532"/>
      <c r="K75" s="1406"/>
      <c r="L75" s="885">
        <v>868</v>
      </c>
      <c r="M75" s="340">
        <v>638</v>
      </c>
      <c r="N75" s="288">
        <v>18</v>
      </c>
      <c r="O75" s="305">
        <f>SUM(K75:N75)</f>
        <v>1524</v>
      </c>
      <c r="P75" s="288">
        <v>456</v>
      </c>
      <c r="Q75" s="288">
        <v>1154</v>
      </c>
      <c r="R75" s="344"/>
      <c r="S75" s="342"/>
      <c r="T75" s="342"/>
      <c r="U75" s="47"/>
      <c r="W75" s="47"/>
    </row>
    <row r="76" spans="1:23" s="343" customFormat="1" ht="16.5" customHeight="1" x14ac:dyDescent="0.2">
      <c r="A76" s="1987"/>
      <c r="B76" s="2030" t="s">
        <v>253</v>
      </c>
      <c r="C76" s="1998"/>
      <c r="D76" s="288">
        <v>20</v>
      </c>
      <c r="E76" s="288">
        <v>30</v>
      </c>
      <c r="F76" s="288">
        <v>31</v>
      </c>
      <c r="G76" s="1646">
        <f>SUM(D76:F76)</f>
        <v>81</v>
      </c>
      <c r="H76" s="288">
        <v>0</v>
      </c>
      <c r="I76" s="288">
        <v>0</v>
      </c>
      <c r="J76" s="532">
        <v>0</v>
      </c>
      <c r="K76" s="1406">
        <v>0</v>
      </c>
      <c r="L76" s="885">
        <v>55</v>
      </c>
      <c r="M76" s="340">
        <v>25</v>
      </c>
      <c r="N76" s="288">
        <v>1</v>
      </c>
      <c r="O76" s="1646">
        <f>SUM(K76:N76)</f>
        <v>81</v>
      </c>
      <c r="P76" s="288"/>
      <c r="Q76" s="288">
        <v>697</v>
      </c>
      <c r="R76" s="345"/>
      <c r="S76" s="342"/>
      <c r="T76" s="342"/>
      <c r="U76" s="47"/>
      <c r="W76" s="47"/>
    </row>
    <row r="77" spans="1:23" s="343" customFormat="1" ht="16.5" customHeight="1" x14ac:dyDescent="0.2">
      <c r="A77" s="1987"/>
      <c r="B77" s="2030" t="s">
        <v>760</v>
      </c>
      <c r="C77" s="1998"/>
      <c r="D77" s="288">
        <v>66</v>
      </c>
      <c r="E77" s="288">
        <v>336</v>
      </c>
      <c r="F77" s="288">
        <v>81</v>
      </c>
      <c r="G77" s="1646">
        <f>SUM(D77:F77)</f>
        <v>483</v>
      </c>
      <c r="H77" s="288">
        <v>477</v>
      </c>
      <c r="I77" s="288">
        <v>6</v>
      </c>
      <c r="J77" s="532"/>
      <c r="K77" s="1406"/>
      <c r="L77" s="885">
        <v>404</v>
      </c>
      <c r="M77" s="340">
        <v>60</v>
      </c>
      <c r="N77" s="288">
        <v>19</v>
      </c>
      <c r="O77" s="1646">
        <f>SUM(K77:N77)</f>
        <v>483</v>
      </c>
      <c r="P77" s="288">
        <v>10</v>
      </c>
      <c r="Q77" s="288">
        <v>484</v>
      </c>
      <c r="R77" s="345"/>
      <c r="S77" s="342"/>
      <c r="T77" s="342"/>
      <c r="U77" s="47"/>
      <c r="W77" s="47"/>
    </row>
    <row r="78" spans="1:23" s="343" customFormat="1" ht="16.5" customHeight="1" thickBot="1" x14ac:dyDescent="0.25">
      <c r="A78" s="1987"/>
      <c r="B78" s="1995" t="s">
        <v>761</v>
      </c>
      <c r="C78" s="2027"/>
      <c r="D78" s="288"/>
      <c r="E78" s="288">
        <v>7</v>
      </c>
      <c r="F78" s="288"/>
      <c r="G78" s="1647">
        <f>SUM(D78:F78)</f>
        <v>7</v>
      </c>
      <c r="H78" s="288"/>
      <c r="I78" s="288"/>
      <c r="J78" s="532"/>
      <c r="K78" s="1406"/>
      <c r="L78" s="885"/>
      <c r="M78" s="340">
        <v>7</v>
      </c>
      <c r="N78" s="288"/>
      <c r="O78" s="1647">
        <f>SUM(K78:N78)</f>
        <v>7</v>
      </c>
      <c r="P78" s="288">
        <v>2</v>
      </c>
      <c r="Q78" s="288">
        <v>19</v>
      </c>
      <c r="R78" s="345"/>
      <c r="S78" s="342"/>
      <c r="T78" s="342"/>
      <c r="U78" s="47"/>
      <c r="W78" s="47"/>
    </row>
    <row r="79" spans="1:23" s="343" customFormat="1" ht="16.5" customHeight="1" thickTop="1" thickBot="1" x14ac:dyDescent="0.25">
      <c r="A79" s="1988"/>
      <c r="B79" s="2033" t="s">
        <v>762</v>
      </c>
      <c r="C79" s="2034"/>
      <c r="D79" s="1327">
        <f t="shared" ref="D79:R79" si="31">SUM(D75:D76,D77:D78)</f>
        <v>469</v>
      </c>
      <c r="E79" s="1328">
        <f t="shared" si="31"/>
        <v>1369</v>
      </c>
      <c r="F79" s="1328">
        <f t="shared" si="31"/>
        <v>257</v>
      </c>
      <c r="G79" s="1328">
        <f t="shared" si="31"/>
        <v>2095</v>
      </c>
      <c r="H79" s="1328">
        <f t="shared" si="31"/>
        <v>1977</v>
      </c>
      <c r="I79" s="1328">
        <f t="shared" si="31"/>
        <v>30</v>
      </c>
      <c r="J79" s="1329">
        <f t="shared" si="31"/>
        <v>0</v>
      </c>
      <c r="K79" s="1407">
        <f t="shared" si="31"/>
        <v>0</v>
      </c>
      <c r="L79" s="1566">
        <f t="shared" si="31"/>
        <v>1327</v>
      </c>
      <c r="M79" s="1327">
        <f t="shared" si="31"/>
        <v>730</v>
      </c>
      <c r="N79" s="1328">
        <f t="shared" si="31"/>
        <v>38</v>
      </c>
      <c r="O79" s="1328">
        <f t="shared" si="31"/>
        <v>2095</v>
      </c>
      <c r="P79" s="1328">
        <f t="shared" si="31"/>
        <v>468</v>
      </c>
      <c r="Q79" s="1328">
        <f t="shared" si="31"/>
        <v>2354</v>
      </c>
      <c r="R79" s="1331">
        <f t="shared" si="31"/>
        <v>0</v>
      </c>
      <c r="S79" s="342"/>
      <c r="T79" s="342"/>
      <c r="U79" s="47"/>
      <c r="W79" s="47"/>
    </row>
    <row r="80" spans="1:23" s="343" customFormat="1" ht="16.5" customHeight="1" x14ac:dyDescent="0.2">
      <c r="A80" s="1986" t="s">
        <v>409</v>
      </c>
      <c r="B80" s="2028" t="s">
        <v>273</v>
      </c>
      <c r="C80" s="2029"/>
      <c r="D80" s="336">
        <v>60</v>
      </c>
      <c r="E80" s="336">
        <v>34</v>
      </c>
      <c r="F80" s="336">
        <v>25</v>
      </c>
      <c r="G80" s="288">
        <f>SUM(D80:F80)</f>
        <v>119</v>
      </c>
      <c r="H80" s="337">
        <v>44</v>
      </c>
      <c r="I80" s="337"/>
      <c r="J80" s="338"/>
      <c r="K80" s="876"/>
      <c r="L80" s="886">
        <v>119</v>
      </c>
      <c r="M80" s="339"/>
      <c r="N80" s="337"/>
      <c r="O80" s="340">
        <f>SUM(K80:N80)</f>
        <v>119</v>
      </c>
      <c r="P80" s="337">
        <v>1</v>
      </c>
      <c r="Q80" s="337">
        <v>118</v>
      </c>
      <c r="R80" s="341"/>
      <c r="S80" s="342"/>
      <c r="T80" s="342"/>
      <c r="U80" s="47"/>
      <c r="W80" s="47"/>
    </row>
    <row r="81" spans="1:23" s="343" customFormat="1" ht="16.5" customHeight="1" x14ac:dyDescent="0.2">
      <c r="A81" s="1987"/>
      <c r="B81" s="2030" t="s">
        <v>274</v>
      </c>
      <c r="C81" s="1998"/>
      <c r="D81" s="336">
        <v>5</v>
      </c>
      <c r="E81" s="336">
        <v>6</v>
      </c>
      <c r="F81" s="336">
        <v>8</v>
      </c>
      <c r="G81" s="288">
        <f t="shared" ref="G81:G87" si="32">SUM(D81:F81)</f>
        <v>19</v>
      </c>
      <c r="H81" s="337">
        <v>8</v>
      </c>
      <c r="I81" s="337"/>
      <c r="J81" s="338"/>
      <c r="K81" s="876"/>
      <c r="L81" s="886">
        <v>19</v>
      </c>
      <c r="M81" s="339"/>
      <c r="N81" s="337"/>
      <c r="O81" s="340">
        <f t="shared" ref="O81:O87" si="33">SUM(K81:N81)</f>
        <v>19</v>
      </c>
      <c r="P81" s="337">
        <v>1</v>
      </c>
      <c r="Q81" s="337">
        <v>33</v>
      </c>
      <c r="R81" s="341"/>
      <c r="S81" s="342"/>
      <c r="T81" s="342"/>
      <c r="U81" s="47"/>
      <c r="W81" s="47"/>
    </row>
    <row r="82" spans="1:23" s="343" customFormat="1" ht="16.5" customHeight="1" x14ac:dyDescent="0.2">
      <c r="A82" s="1987"/>
      <c r="B82" s="2030" t="s">
        <v>658</v>
      </c>
      <c r="C82" s="1998"/>
      <c r="D82" s="336">
        <v>2</v>
      </c>
      <c r="E82" s="336">
        <v>5</v>
      </c>
      <c r="F82" s="336">
        <v>2</v>
      </c>
      <c r="G82" s="288">
        <f t="shared" si="32"/>
        <v>9</v>
      </c>
      <c r="H82" s="337">
        <v>9</v>
      </c>
      <c r="I82" s="337"/>
      <c r="J82" s="338"/>
      <c r="K82" s="876"/>
      <c r="L82" s="886">
        <v>9</v>
      </c>
      <c r="M82" s="339"/>
      <c r="N82" s="337"/>
      <c r="O82" s="340">
        <f t="shared" si="33"/>
        <v>9</v>
      </c>
      <c r="P82" s="337"/>
      <c r="Q82" s="337"/>
      <c r="R82" s="341"/>
      <c r="S82" s="342"/>
      <c r="T82" s="342"/>
      <c r="U82" s="47"/>
      <c r="W82" s="47"/>
    </row>
    <row r="83" spans="1:23" s="343" customFormat="1" ht="16.5" customHeight="1" x14ac:dyDescent="0.2">
      <c r="A83" s="1987"/>
      <c r="B83" s="2030" t="s">
        <v>659</v>
      </c>
      <c r="C83" s="1998"/>
      <c r="D83" s="336">
        <v>40</v>
      </c>
      <c r="E83" s="336">
        <v>34</v>
      </c>
      <c r="F83" s="336">
        <v>36</v>
      </c>
      <c r="G83" s="288">
        <f t="shared" si="32"/>
        <v>110</v>
      </c>
      <c r="H83" s="337">
        <v>70</v>
      </c>
      <c r="I83" s="337"/>
      <c r="J83" s="338"/>
      <c r="K83" s="876"/>
      <c r="L83" s="886">
        <v>110</v>
      </c>
      <c r="M83" s="339"/>
      <c r="N83" s="337"/>
      <c r="O83" s="340">
        <f t="shared" si="33"/>
        <v>110</v>
      </c>
      <c r="P83" s="337"/>
      <c r="Q83" s="337">
        <v>110</v>
      </c>
      <c r="R83" s="341"/>
      <c r="S83" s="342"/>
      <c r="T83" s="342"/>
      <c r="U83" s="47"/>
      <c r="W83" s="47"/>
    </row>
    <row r="84" spans="1:23" s="343" customFormat="1" ht="16.5" customHeight="1" x14ac:dyDescent="0.2">
      <c r="A84" s="1987"/>
      <c r="B84" s="2030" t="s">
        <v>277</v>
      </c>
      <c r="C84" s="1998"/>
      <c r="D84" s="336"/>
      <c r="E84" s="336"/>
      <c r="F84" s="336"/>
      <c r="G84" s="288">
        <f t="shared" si="32"/>
        <v>0</v>
      </c>
      <c r="H84" s="337"/>
      <c r="I84" s="337"/>
      <c r="J84" s="338"/>
      <c r="K84" s="876"/>
      <c r="L84" s="886">
        <v>0</v>
      </c>
      <c r="M84" s="339"/>
      <c r="N84" s="337"/>
      <c r="O84" s="340">
        <f t="shared" si="33"/>
        <v>0</v>
      </c>
      <c r="P84" s="337"/>
      <c r="Q84" s="337"/>
      <c r="R84" s="341"/>
      <c r="S84" s="342"/>
      <c r="T84" s="342"/>
      <c r="U84" s="47"/>
      <c r="W84" s="47"/>
    </row>
    <row r="85" spans="1:23" s="343" customFormat="1" ht="16.5" customHeight="1" x14ac:dyDescent="0.2">
      <c r="A85" s="1987"/>
      <c r="B85" s="2030" t="s">
        <v>278</v>
      </c>
      <c r="C85" s="1998"/>
      <c r="D85" s="336"/>
      <c r="E85" s="336"/>
      <c r="F85" s="336"/>
      <c r="G85" s="288">
        <f t="shared" si="32"/>
        <v>0</v>
      </c>
      <c r="H85" s="337"/>
      <c r="I85" s="337"/>
      <c r="J85" s="338"/>
      <c r="K85" s="876"/>
      <c r="L85" s="886">
        <v>0</v>
      </c>
      <c r="M85" s="339"/>
      <c r="N85" s="337"/>
      <c r="O85" s="340">
        <f t="shared" si="33"/>
        <v>0</v>
      </c>
      <c r="P85" s="337"/>
      <c r="Q85" s="337"/>
      <c r="R85" s="341"/>
      <c r="S85" s="342"/>
      <c r="T85" s="342"/>
      <c r="U85" s="47"/>
      <c r="W85" s="47"/>
    </row>
    <row r="86" spans="1:23" s="343" customFormat="1" ht="16.5" customHeight="1" x14ac:dyDescent="0.2">
      <c r="A86" s="1987"/>
      <c r="B86" s="2030" t="s">
        <v>660</v>
      </c>
      <c r="C86" s="1998"/>
      <c r="D86" s="336">
        <v>2.8</v>
      </c>
      <c r="E86" s="336"/>
      <c r="F86" s="336"/>
      <c r="G86" s="288">
        <f t="shared" si="32"/>
        <v>2.8</v>
      </c>
      <c r="H86" s="337"/>
      <c r="I86" s="337"/>
      <c r="J86" s="338"/>
      <c r="K86" s="876"/>
      <c r="L86" s="886">
        <v>2.8</v>
      </c>
      <c r="M86" s="339"/>
      <c r="N86" s="337"/>
      <c r="O86" s="340">
        <f t="shared" si="33"/>
        <v>2.8</v>
      </c>
      <c r="P86" s="337"/>
      <c r="Q86" s="337">
        <v>3</v>
      </c>
      <c r="R86" s="341"/>
      <c r="S86" s="342"/>
      <c r="T86" s="342"/>
      <c r="U86" s="47"/>
      <c r="W86" s="47"/>
    </row>
    <row r="87" spans="1:23" s="343" customFormat="1" ht="16.5" customHeight="1" thickBot="1" x14ac:dyDescent="0.25">
      <c r="A87" s="1987"/>
      <c r="B87" s="1995" t="s">
        <v>260</v>
      </c>
      <c r="C87" s="2027"/>
      <c r="D87" s="336"/>
      <c r="E87" s="336">
        <v>12</v>
      </c>
      <c r="F87" s="336"/>
      <c r="G87" s="288">
        <f t="shared" si="32"/>
        <v>12</v>
      </c>
      <c r="H87" s="337"/>
      <c r="I87" s="337"/>
      <c r="J87" s="338"/>
      <c r="K87" s="876"/>
      <c r="L87" s="886">
        <v>12</v>
      </c>
      <c r="M87" s="339"/>
      <c r="N87" s="337"/>
      <c r="O87" s="340">
        <f t="shared" si="33"/>
        <v>12</v>
      </c>
      <c r="P87" s="337"/>
      <c r="Q87" s="337">
        <v>12</v>
      </c>
      <c r="R87" s="341"/>
      <c r="S87" s="342"/>
      <c r="T87" s="342"/>
      <c r="U87" s="47"/>
      <c r="W87" s="47"/>
    </row>
    <row r="88" spans="1:23" s="343" customFormat="1" ht="16.5" customHeight="1" thickTop="1" thickBot="1" x14ac:dyDescent="0.25">
      <c r="A88" s="1988"/>
      <c r="B88" s="2033" t="s">
        <v>573</v>
      </c>
      <c r="C88" s="2034"/>
      <c r="D88" s="1327">
        <f t="shared" ref="D88:R88" si="34">SUM(D80:D87)</f>
        <v>109.8</v>
      </c>
      <c r="E88" s="1328">
        <f t="shared" si="34"/>
        <v>91</v>
      </c>
      <c r="F88" s="1328">
        <f t="shared" si="34"/>
        <v>71</v>
      </c>
      <c r="G88" s="1328">
        <f t="shared" si="34"/>
        <v>271.8</v>
      </c>
      <c r="H88" s="1328">
        <f>SUM(H80:H87)</f>
        <v>131</v>
      </c>
      <c r="I88" s="1328">
        <f t="shared" si="34"/>
        <v>0</v>
      </c>
      <c r="J88" s="1329">
        <f t="shared" si="34"/>
        <v>0</v>
      </c>
      <c r="K88" s="1407">
        <f t="shared" si="34"/>
        <v>0</v>
      </c>
      <c r="L88" s="1566">
        <f t="shared" si="34"/>
        <v>271.8</v>
      </c>
      <c r="M88" s="1327">
        <f t="shared" si="34"/>
        <v>0</v>
      </c>
      <c r="N88" s="1328">
        <f t="shared" si="34"/>
        <v>0</v>
      </c>
      <c r="O88" s="1328">
        <f t="shared" si="34"/>
        <v>271.8</v>
      </c>
      <c r="P88" s="1328">
        <f t="shared" si="34"/>
        <v>2</v>
      </c>
      <c r="Q88" s="1328">
        <f t="shared" si="34"/>
        <v>276</v>
      </c>
      <c r="R88" s="1331">
        <f t="shared" si="34"/>
        <v>0</v>
      </c>
      <c r="S88" s="342"/>
      <c r="T88" s="342"/>
      <c r="U88" s="47"/>
      <c r="W88" s="47"/>
    </row>
    <row r="89" spans="1:23" ht="16.5" customHeight="1" thickBot="1" x14ac:dyDescent="0.25">
      <c r="A89" s="1567" t="s">
        <v>679</v>
      </c>
      <c r="B89" s="2052" t="s">
        <v>380</v>
      </c>
      <c r="C89" s="2053"/>
      <c r="D89" s="77">
        <v>1250</v>
      </c>
      <c r="E89" s="77">
        <v>2000</v>
      </c>
      <c r="F89" s="77">
        <v>400</v>
      </c>
      <c r="G89" s="99">
        <f>SUM(D89:F89)</f>
        <v>3650</v>
      </c>
      <c r="H89" s="77">
        <v>900</v>
      </c>
      <c r="I89" s="77">
        <v>10</v>
      </c>
      <c r="J89" s="238">
        <v>0</v>
      </c>
      <c r="K89" s="872">
        <v>50</v>
      </c>
      <c r="L89" s="881">
        <v>2990</v>
      </c>
      <c r="M89" s="78">
        <v>600</v>
      </c>
      <c r="N89" s="77">
        <v>10</v>
      </c>
      <c r="O89" s="308">
        <f>SUM(K89:N89)</f>
        <v>3650</v>
      </c>
      <c r="P89" s="303">
        <v>300</v>
      </c>
      <c r="Q89" s="77">
        <v>3350</v>
      </c>
      <c r="R89" s="248">
        <v>0</v>
      </c>
      <c r="S89" s="64"/>
      <c r="T89" s="64"/>
    </row>
    <row r="90" spans="1:23" ht="15" customHeight="1" x14ac:dyDescent="0.2">
      <c r="A90" s="1414"/>
      <c r="B90" s="1415"/>
      <c r="C90" s="1415"/>
      <c r="D90" s="1415"/>
      <c r="E90" s="1416"/>
      <c r="F90" s="1416"/>
      <c r="G90" s="1416"/>
      <c r="H90" s="1416"/>
      <c r="I90" s="1416"/>
      <c r="J90" s="1416"/>
      <c r="K90" s="1416"/>
    </row>
    <row r="91" spans="1:23" ht="15" customHeight="1" x14ac:dyDescent="0.2">
      <c r="A91" s="2051"/>
      <c r="B91" s="2051"/>
      <c r="C91" s="2051"/>
      <c r="D91" s="2051"/>
      <c r="E91" s="2051"/>
      <c r="F91" s="2051"/>
      <c r="G91" s="2051"/>
      <c r="H91" s="2051"/>
      <c r="I91" s="2051"/>
      <c r="J91" s="2051"/>
      <c r="K91" s="2051"/>
      <c r="L91" s="1412"/>
      <c r="M91" s="1412"/>
      <c r="N91" s="1412"/>
      <c r="O91" s="1412"/>
      <c r="P91" s="1412"/>
      <c r="Q91" s="1412"/>
      <c r="R91" s="1412"/>
      <c r="S91" s="64"/>
    </row>
    <row r="92" spans="1:23" x14ac:dyDescent="0.2">
      <c r="A92" s="1413"/>
      <c r="B92" s="1413"/>
      <c r="C92" s="64"/>
      <c r="D92" s="64"/>
      <c r="E92" s="1412"/>
      <c r="F92" s="1412"/>
      <c r="G92" s="1412"/>
      <c r="H92" s="1412"/>
      <c r="I92" s="1412"/>
      <c r="J92" s="1412"/>
      <c r="K92" s="1412"/>
      <c r="L92" s="1412"/>
      <c r="M92" s="1412"/>
      <c r="N92" s="1412"/>
      <c r="O92" s="1412"/>
      <c r="P92" s="1412"/>
      <c r="Q92" s="1412"/>
      <c r="R92" s="1412"/>
      <c r="S92" s="64"/>
    </row>
    <row r="93" spans="1:23" x14ac:dyDescent="0.2">
      <c r="A93" s="100"/>
      <c r="B93" s="100"/>
      <c r="C93" s="101"/>
      <c r="D93" s="101"/>
      <c r="E93" s="103"/>
      <c r="F93" s="103"/>
      <c r="G93" s="103"/>
      <c r="H93" s="103"/>
      <c r="I93" s="103"/>
      <c r="J93" s="103"/>
      <c r="K93" s="103"/>
      <c r="L93" s="103"/>
      <c r="M93" s="103"/>
      <c r="N93" s="103"/>
      <c r="O93" s="103"/>
      <c r="P93" s="103"/>
      <c r="Q93" s="103"/>
      <c r="R93" s="103"/>
    </row>
  </sheetData>
  <mergeCells count="103">
    <mergeCell ref="A75:A79"/>
    <mergeCell ref="A80:A88"/>
    <mergeCell ref="A91:K91"/>
    <mergeCell ref="B88:C88"/>
    <mergeCell ref="B89:C89"/>
    <mergeCell ref="B74:C74"/>
    <mergeCell ref="B75:C75"/>
    <mergeCell ref="B76:C76"/>
    <mergeCell ref="B77:C77"/>
    <mergeCell ref="B78:C78"/>
    <mergeCell ref="B79:C79"/>
    <mergeCell ref="B80:C80"/>
    <mergeCell ref="B87:C87"/>
    <mergeCell ref="B81:C81"/>
    <mergeCell ref="B82:C82"/>
    <mergeCell ref="B83:C83"/>
    <mergeCell ref="B84:C84"/>
    <mergeCell ref="B85:C85"/>
    <mergeCell ref="B86:C86"/>
    <mergeCell ref="A10:C10"/>
    <mergeCell ref="A11:C11"/>
    <mergeCell ref="A4:C8"/>
    <mergeCell ref="A9:C9"/>
    <mergeCell ref="B45:C45"/>
    <mergeCell ref="B73:C73"/>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27:C27"/>
    <mergeCell ref="B52:C52"/>
    <mergeCell ref="B53:C53"/>
    <mergeCell ref="B54:C54"/>
    <mergeCell ref="B55:C55"/>
    <mergeCell ref="B40:C40"/>
    <mergeCell ref="B41:C41"/>
    <mergeCell ref="B72:C72"/>
    <mergeCell ref="B43:C43"/>
    <mergeCell ref="B44:C44"/>
    <mergeCell ref="B46:C46"/>
    <mergeCell ref="B47:C47"/>
    <mergeCell ref="B48:C48"/>
    <mergeCell ref="B49:C49"/>
    <mergeCell ref="B50:C50"/>
    <mergeCell ref="B51:C51"/>
    <mergeCell ref="A1:L1"/>
    <mergeCell ref="C2:F2"/>
    <mergeCell ref="A20:A22"/>
    <mergeCell ref="A23:A26"/>
    <mergeCell ref="J2:L2"/>
    <mergeCell ref="B17:C17"/>
    <mergeCell ref="D4:G4"/>
    <mergeCell ref="K4:O4"/>
    <mergeCell ref="A12:C12"/>
    <mergeCell ref="A13:A19"/>
    <mergeCell ref="B13:C13"/>
    <mergeCell ref="B14:C14"/>
    <mergeCell ref="B15:C15"/>
    <mergeCell ref="B25:C25"/>
    <mergeCell ref="B20:C20"/>
    <mergeCell ref="B21:C21"/>
    <mergeCell ref="B16:C16"/>
    <mergeCell ref="B18:C18"/>
    <mergeCell ref="B23:C23"/>
    <mergeCell ref="B24:C24"/>
    <mergeCell ref="B19:C19"/>
    <mergeCell ref="B22:C22"/>
    <mergeCell ref="B26:C26"/>
    <mergeCell ref="H4:J4"/>
    <mergeCell ref="P4:R4"/>
    <mergeCell ref="A55:A58"/>
    <mergeCell ref="A59:A62"/>
    <mergeCell ref="A63:A70"/>
    <mergeCell ref="A71:A74"/>
    <mergeCell ref="B33:C33"/>
    <mergeCell ref="A27:A30"/>
    <mergeCell ref="A32:A35"/>
    <mergeCell ref="A36:A44"/>
    <mergeCell ref="A45:A54"/>
    <mergeCell ref="B29:C29"/>
    <mergeCell ref="B28:C28"/>
    <mergeCell ref="B30:C30"/>
    <mergeCell ref="B31:C31"/>
    <mergeCell ref="B32:C32"/>
    <mergeCell ref="B34:C34"/>
    <mergeCell ref="B35:C35"/>
    <mergeCell ref="B36:C36"/>
    <mergeCell ref="B37:C37"/>
    <mergeCell ref="B38:C38"/>
    <mergeCell ref="B39:C39"/>
    <mergeCell ref="B56:C56"/>
    <mergeCell ref="B57:C57"/>
    <mergeCell ref="B42:C42"/>
  </mergeCells>
  <phoneticPr fontId="5"/>
  <printOptions horizontalCentered="1"/>
  <pageMargins left="0.59055118110236227" right="0.59055118110236227" top="0.59055118110236227" bottom="0.39370078740157483" header="0.51181102362204722" footer="0.31496062992125984"/>
  <pageSetup paperSize="9" scale="85" firstPageNumber="24" pageOrder="overThenDown" orientation="portrait" useFirstPageNumber="1" r:id="rId1"/>
  <headerFooter scaleWithDoc="0" alignWithMargins="0">
    <oddFooter>&amp;C&amp;18-&amp;P -</oddFooter>
  </headerFooter>
  <rowBreaks count="1" manualBreakCount="1">
    <brk id="44" max="17" man="1"/>
  </rowBreaks>
  <colBreaks count="1" manualBreakCount="1">
    <brk id="10" max="8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Ⅰ水稲の部</vt:lpstr>
      <vt:lpstr>1標高別銘柄品種</vt:lpstr>
      <vt:lpstr>2米の検査状況</vt:lpstr>
      <vt:lpstr>3水稲種子注文数量</vt:lpstr>
      <vt:lpstr>4地力・土改材</vt:lpstr>
      <vt:lpstr>5-1稲わら利用</vt:lpstr>
      <vt:lpstr>5-2もみがら利用</vt:lpstr>
      <vt:lpstr>5-3もみがら利用(CE等)</vt:lpstr>
      <vt:lpstr>6(1)田植機・収穫機</vt:lpstr>
      <vt:lpstr>6(2)育苗施設</vt:lpstr>
      <vt:lpstr>6(3)共乾施設</vt:lpstr>
      <vt:lpstr>7直播普及状況</vt:lpstr>
      <vt:lpstr>8環境に配慮した</vt:lpstr>
      <vt:lpstr>9大規模稲作経営体</vt:lpstr>
      <vt:lpstr>11産地生産力強化</vt:lpstr>
      <vt:lpstr>'11産地生産力強化'!Print_Area</vt:lpstr>
      <vt:lpstr>'1標高別銘柄品種'!Print_Area</vt:lpstr>
      <vt:lpstr>'2米の検査状況'!Print_Area</vt:lpstr>
      <vt:lpstr>'3水稲種子注文数量'!Print_Area</vt:lpstr>
      <vt:lpstr>'4地力・土改材'!Print_Area</vt:lpstr>
      <vt:lpstr>'5-1稲わら利用'!Print_Area</vt:lpstr>
      <vt:lpstr>'5-2もみがら利用'!Print_Area</vt:lpstr>
      <vt:lpstr>'5-3もみがら利用(CE等)'!Print_Area</vt:lpstr>
      <vt:lpstr>'6(1)田植機・収穫機'!Print_Area</vt:lpstr>
      <vt:lpstr>'6(2)育苗施設'!Print_Area</vt:lpstr>
      <vt:lpstr>'6(3)共乾施設'!Print_Area</vt:lpstr>
      <vt:lpstr>'7直播普及状況'!Print_Area</vt:lpstr>
      <vt:lpstr>'8環境に配慮した'!Print_Area</vt:lpstr>
      <vt:lpstr>'9大規模稲作経営体'!Print_Area</vt:lpstr>
      <vt:lpstr>Ⅰ水稲の部!Print_Area</vt:lpstr>
      <vt:lpstr>Print_Area</vt:lpstr>
      <vt:lpstr>'1標高別銘柄品種'!Print_Titles</vt:lpstr>
      <vt:lpstr>'3水稲種子注文数量'!Print_Titles</vt:lpstr>
      <vt:lpstr>'4地力・土改材'!Print_Titles</vt:lpstr>
      <vt:lpstr>'5-1稲わら利用'!Print_Titles</vt:lpstr>
      <vt:lpstr>'5-2もみがら利用'!Print_Titles</vt:lpstr>
      <vt:lpstr>'5-3もみがら利用(CE等)'!Print_Titles</vt:lpstr>
      <vt:lpstr>'6(1)田植機・収穫機'!Print_Titles</vt:lpstr>
      <vt:lpstr>'6(2)育苗施設'!Print_Titles</vt:lpstr>
      <vt:lpstr>'6(3)共乾施設'!Print_Titles</vt:lpstr>
      <vt:lpstr>'7直播普及状況'!Print_Titles</vt:lpstr>
      <vt:lpstr>'8環境に配慮した'!Print_Titles</vt:lpstr>
      <vt:lpstr>'9大規模稲作経営体'!Print_Titles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允康</dc:creator>
  <cp:lastModifiedBy>廣瀬 允康</cp:lastModifiedBy>
  <cp:lastPrinted>2020-03-26T00:54:43Z</cp:lastPrinted>
  <dcterms:created xsi:type="dcterms:W3CDTF">2000-03-29T01:26:53Z</dcterms:created>
  <dcterms:modified xsi:type="dcterms:W3CDTF">2020-03-26T00:56:44Z</dcterms:modified>
</cp:coreProperties>
</file>