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aibai-link\saibai_tan\栽培R3\生育概況\★★生育ステージ・凍霜害危険度予測（試行版）\"/>
    </mc:Choice>
  </mc:AlternateContent>
  <workbookProtection workbookPassword="8BF0" lockStructure="1"/>
  <bookViews>
    <workbookView xWindow="240" yWindow="45" windowWidth="19275" windowHeight="11145"/>
  </bookViews>
  <sheets>
    <sheet name="危険度推定シート" sheetId="13" r:id="rId1"/>
  </sheets>
  <definedNames>
    <definedName name="_xlnm.Print_Area" localSheetId="0">危険度推定シート!$B$1:$H$50</definedName>
  </definedNames>
  <calcPr calcId="162913"/>
</workbook>
</file>

<file path=xl/calcChain.xml><?xml version="1.0" encoding="utf-8"?>
<calcChain xmlns="http://schemas.openxmlformats.org/spreadsheetml/2006/main">
  <c r="D12" i="13" l="1"/>
  <c r="D13" i="13" s="1"/>
  <c r="G12" i="13"/>
  <c r="G13" i="13" s="1"/>
  <c r="E21" i="13"/>
  <c r="E22" i="13" s="1"/>
  <c r="C21" i="13"/>
  <c r="C22" i="13" s="1"/>
  <c r="E47" i="13" l="1"/>
  <c r="E48" i="13" s="1"/>
  <c r="E49" i="13" s="1"/>
  <c r="D47" i="13"/>
  <c r="D48" i="13" s="1"/>
  <c r="D49" i="13" s="1"/>
  <c r="C47" i="13"/>
  <c r="C48" i="13" s="1"/>
  <c r="C49" i="13" s="1"/>
  <c r="G38" i="13"/>
  <c r="G39" i="13" s="1"/>
  <c r="G40" i="13" s="1"/>
  <c r="F38" i="13"/>
  <c r="F39" i="13" s="1"/>
  <c r="F40" i="13" s="1"/>
  <c r="E38" i="13"/>
  <c r="E39" i="13" s="1"/>
  <c r="E40" i="13" s="1"/>
  <c r="D38" i="13"/>
  <c r="D39" i="13" s="1"/>
  <c r="D40" i="13" s="1"/>
  <c r="C38" i="13"/>
  <c r="C39" i="13" s="1"/>
  <c r="C40" i="13" s="1"/>
  <c r="G11" i="13"/>
  <c r="F11" i="13"/>
  <c r="F12" i="13" s="1"/>
  <c r="F13" i="13" s="1"/>
  <c r="E11" i="13"/>
  <c r="E12" i="13" s="1"/>
  <c r="E13" i="13" s="1"/>
  <c r="D11" i="13"/>
  <c r="C11" i="13"/>
  <c r="C12" i="13" s="1"/>
  <c r="C13" i="13" s="1"/>
  <c r="G20" i="13"/>
  <c r="G21" i="13" s="1"/>
  <c r="G22" i="13" s="1"/>
  <c r="F20" i="13"/>
  <c r="F21" i="13" s="1"/>
  <c r="F22" i="13" s="1"/>
  <c r="E20" i="13"/>
  <c r="D20" i="13"/>
  <c r="D21" i="13" s="1"/>
  <c r="D22" i="13" s="1"/>
  <c r="C20" i="13"/>
  <c r="H29" i="13"/>
  <c r="H30" i="13" s="1"/>
  <c r="H31" i="13" s="1"/>
  <c r="G29" i="13"/>
  <c r="G30" i="13" s="1"/>
  <c r="G31" i="13" s="1"/>
  <c r="F29" i="13"/>
  <c r="F30" i="13" s="1"/>
  <c r="F31" i="13" s="1"/>
  <c r="E29" i="13"/>
  <c r="E30" i="13" s="1"/>
  <c r="E31" i="13" s="1"/>
  <c r="D29" i="13"/>
  <c r="D30" i="13" s="1"/>
  <c r="D31" i="13" s="1"/>
  <c r="C29" i="13"/>
  <c r="C30" i="13" s="1"/>
  <c r="C31" i="13" s="1"/>
</calcChain>
</file>

<file path=xl/sharedStrings.xml><?xml version="1.0" encoding="utf-8"?>
<sst xmlns="http://schemas.openxmlformats.org/spreadsheetml/2006/main" count="56" uniqueCount="30">
  <si>
    <t>花蕾赤色期</t>
    <rPh sb="0" eb="1">
      <t>ハナ</t>
    </rPh>
    <rPh sb="1" eb="2">
      <t>ツボミ</t>
    </rPh>
    <rPh sb="2" eb="4">
      <t>セキショク</t>
    </rPh>
    <rPh sb="4" eb="5">
      <t>キ</t>
    </rPh>
    <phoneticPr fontId="1"/>
  </si>
  <si>
    <t>花弁露出期</t>
    <rPh sb="0" eb="2">
      <t>カベン</t>
    </rPh>
    <rPh sb="2" eb="4">
      <t>ロシュツ</t>
    </rPh>
    <rPh sb="4" eb="5">
      <t>キ</t>
    </rPh>
    <phoneticPr fontId="1"/>
  </si>
  <si>
    <t>開花直前</t>
    <rPh sb="0" eb="2">
      <t>カイカ</t>
    </rPh>
    <rPh sb="2" eb="4">
      <t>チョクゼン</t>
    </rPh>
    <phoneticPr fontId="1"/>
  </si>
  <si>
    <t>開花始
～満開期</t>
    <rPh sb="0" eb="3">
      <t>カイカハジ</t>
    </rPh>
    <rPh sb="5" eb="8">
      <t>マンカイキ</t>
    </rPh>
    <phoneticPr fontId="1"/>
  </si>
  <si>
    <t>落花期
～幼果期</t>
    <rPh sb="0" eb="2">
      <t>ラッカ</t>
    </rPh>
    <rPh sb="2" eb="3">
      <t>キ</t>
    </rPh>
    <rPh sb="5" eb="8">
      <t>ヨウカキ</t>
    </rPh>
    <phoneticPr fontId="1"/>
  </si>
  <si>
    <t>発芽期</t>
    <rPh sb="0" eb="3">
      <t>ハツガキ</t>
    </rPh>
    <phoneticPr fontId="1"/>
  </si>
  <si>
    <t>展葉初期</t>
    <rPh sb="0" eb="2">
      <t>テンヨウ</t>
    </rPh>
    <rPh sb="2" eb="4">
      <t>ショキ</t>
    </rPh>
    <phoneticPr fontId="1"/>
  </si>
  <si>
    <t>花蕾露出始期
～花蕾露出期</t>
    <rPh sb="0" eb="1">
      <t>ハナ</t>
    </rPh>
    <rPh sb="1" eb="2">
      <t>ツボミ</t>
    </rPh>
    <rPh sb="2" eb="4">
      <t>ロシュツ</t>
    </rPh>
    <rPh sb="4" eb="6">
      <t>シキ</t>
    </rPh>
    <rPh sb="8" eb="9">
      <t>ハナ</t>
    </rPh>
    <rPh sb="9" eb="10">
      <t>ツボミ</t>
    </rPh>
    <rPh sb="10" eb="12">
      <t>ロシュツ</t>
    </rPh>
    <rPh sb="12" eb="13">
      <t>キ</t>
    </rPh>
    <phoneticPr fontId="1"/>
  </si>
  <si>
    <t>花蕾着色期</t>
    <rPh sb="0" eb="1">
      <t>ハナ</t>
    </rPh>
    <rPh sb="1" eb="2">
      <t>ツボミ</t>
    </rPh>
    <rPh sb="2" eb="5">
      <t>チャクショクキ</t>
    </rPh>
    <phoneticPr fontId="1"/>
  </si>
  <si>
    <t>落花期</t>
    <rPh sb="0" eb="2">
      <t>ラッカ</t>
    </rPh>
    <rPh sb="2" eb="3">
      <t>キ</t>
    </rPh>
    <phoneticPr fontId="1"/>
  </si>
  <si>
    <t>花弁露出始期
～花弁白色期</t>
    <rPh sb="0" eb="2">
      <t>ハナビラ</t>
    </rPh>
    <rPh sb="2" eb="4">
      <t>ロシュツ</t>
    </rPh>
    <rPh sb="4" eb="6">
      <t>シキ</t>
    </rPh>
    <rPh sb="8" eb="10">
      <t>ハナビラ</t>
    </rPh>
    <rPh sb="10" eb="12">
      <t>ハクショク</t>
    </rPh>
    <rPh sb="12" eb="13">
      <t>キ</t>
    </rPh>
    <phoneticPr fontId="1"/>
  </si>
  <si>
    <t>開花直前
～満開期</t>
    <rPh sb="0" eb="2">
      <t>カイカ</t>
    </rPh>
    <rPh sb="2" eb="4">
      <t>チョクゼン</t>
    </rPh>
    <rPh sb="6" eb="9">
      <t>マンカイキ</t>
    </rPh>
    <phoneticPr fontId="1"/>
  </si>
  <si>
    <t>幼果期</t>
    <rPh sb="0" eb="3">
      <t>ヨウカキ</t>
    </rPh>
    <phoneticPr fontId="1"/>
  </si>
  <si>
    <t>花蕾露出期</t>
    <rPh sb="0" eb="1">
      <t>ハナ</t>
    </rPh>
    <rPh sb="1" eb="2">
      <t>ツボミ</t>
    </rPh>
    <rPh sb="2" eb="4">
      <t>ロシュツ</t>
    </rPh>
    <rPh sb="4" eb="5">
      <t>キ</t>
    </rPh>
    <phoneticPr fontId="1"/>
  </si>
  <si>
    <t>花弁露出始期
～花弁露出期</t>
    <rPh sb="0" eb="2">
      <t>カベン</t>
    </rPh>
    <rPh sb="2" eb="4">
      <t>ロシュツ</t>
    </rPh>
    <rPh sb="4" eb="5">
      <t>シ</t>
    </rPh>
    <rPh sb="5" eb="6">
      <t>キ</t>
    </rPh>
    <rPh sb="8" eb="10">
      <t>カベン</t>
    </rPh>
    <rPh sb="10" eb="12">
      <t>ロシュツ</t>
    </rPh>
    <rPh sb="12" eb="13">
      <t>キ</t>
    </rPh>
    <phoneticPr fontId="1"/>
  </si>
  <si>
    <t>落花直後</t>
    <rPh sb="0" eb="2">
      <t>ラッカ</t>
    </rPh>
    <rPh sb="2" eb="4">
      <t>チョクゴ</t>
    </rPh>
    <phoneticPr fontId="1"/>
  </si>
  <si>
    <t>１～３葉期</t>
    <rPh sb="3" eb="5">
      <t>ヨウキ</t>
    </rPh>
    <phoneticPr fontId="1"/>
  </si>
  <si>
    <t>予想気温(℃)</t>
    <rPh sb="0" eb="2">
      <t>ヨソウ</t>
    </rPh>
    <rPh sb="2" eb="4">
      <t>キオン</t>
    </rPh>
    <phoneticPr fontId="1"/>
  </si>
  <si>
    <t>危険度</t>
    <rPh sb="0" eb="3">
      <t>キケンド</t>
    </rPh>
    <phoneticPr fontId="1"/>
  </si>
  <si>
    <t>ニホンナシの
生育ステージ</t>
    <rPh sb="7" eb="9">
      <t>セイイク</t>
    </rPh>
    <phoneticPr fontId="1"/>
  </si>
  <si>
    <t>モモの
生育ステージ</t>
    <rPh sb="4" eb="6">
      <t>セイイク</t>
    </rPh>
    <phoneticPr fontId="1"/>
  </si>
  <si>
    <t>オウトウの
生育ステージ</t>
    <rPh sb="6" eb="8">
      <t>セイイク</t>
    </rPh>
    <phoneticPr fontId="1"/>
  </si>
  <si>
    <t>ブドウの
生育ステージ</t>
    <rPh sb="5" eb="7">
      <t>セイイク</t>
    </rPh>
    <phoneticPr fontId="1"/>
  </si>
  <si>
    <t>リンゴの
生育ステージ</t>
    <rPh sb="5" eb="7">
      <t>セイイク</t>
    </rPh>
    <phoneticPr fontId="1"/>
  </si>
  <si>
    <t>福島県農業総合センター果樹研究所作成</t>
    <rPh sb="0" eb="3">
      <t>フクシマケン</t>
    </rPh>
    <rPh sb="3" eb="5">
      <t>ノウギョウ</t>
    </rPh>
    <rPh sb="5" eb="7">
      <t>ソウゴウ</t>
    </rPh>
    <rPh sb="11" eb="13">
      <t>カジュ</t>
    </rPh>
    <rPh sb="13" eb="16">
      <t>ケンキュウショ</t>
    </rPh>
    <rPh sb="16" eb="18">
      <t>サクセイ</t>
    </rPh>
    <phoneticPr fontId="1"/>
  </si>
  <si>
    <t>安全限界温度（℃）</t>
    <rPh sb="0" eb="2">
      <t>アンゼン</t>
    </rPh>
    <rPh sb="2" eb="4">
      <t>ゲンカイ</t>
    </rPh>
    <rPh sb="4" eb="6">
      <t>オンド</t>
    </rPh>
    <phoneticPr fontId="1"/>
  </si>
  <si>
    <t>計算1</t>
    <rPh sb="0" eb="2">
      <t>ケイサン</t>
    </rPh>
    <phoneticPr fontId="1"/>
  </si>
  <si>
    <t>計算2</t>
    <rPh sb="0" eb="2">
      <t>ケイサン</t>
    </rPh>
    <phoneticPr fontId="1"/>
  </si>
  <si>
    <t>４～６葉期</t>
    <rPh sb="3" eb="5">
      <t>ヨウキ</t>
    </rPh>
    <phoneticPr fontId="1"/>
  </si>
  <si>
    <t>果樹の凍霜害危険度推定シート</t>
    <rPh sb="0" eb="2">
      <t>カジュ</t>
    </rPh>
    <rPh sb="3" eb="6">
      <t>トウソウガイ</t>
    </rPh>
    <rPh sb="6" eb="9">
      <t>キケンド</t>
    </rPh>
    <rPh sb="9" eb="11">
      <t>スイテイ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</si>
</sst>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5"/>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0" fontId="2" fillId="2" borderId="0" applyNumberFormat="0" applyBorder="0" applyAlignment="0" applyProtection="0">
      <alignment vertical="center"/>
    </xf>
    <xf numFmtId="38" fontId="2" fillId="0" borderId="0" applyFont="0" applyFill="0" applyBorder="0" applyAlignment="0" applyProtection="0">
      <alignment vertical="center"/>
    </xf>
  </cellStyleXfs>
  <cellXfs count="38">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6" xfId="0" applyBorder="1">
      <alignment vertical="center"/>
    </xf>
    <xf numFmtId="9" fontId="2" fillId="2" borderId="8" xfId="1" applyNumberFormat="1" applyBorder="1" applyProtection="1">
      <alignment vertical="center"/>
    </xf>
    <xf numFmtId="0" fontId="3" fillId="0" borderId="3" xfId="0" applyFont="1" applyFill="1" applyBorder="1" applyAlignment="1">
      <alignment horizontal="center" vertical="center"/>
    </xf>
    <xf numFmtId="0" fontId="4" fillId="0" borderId="3" xfId="0" applyFont="1" applyBorder="1" applyAlignment="1">
      <alignment horizontal="center" vertical="center"/>
    </xf>
    <xf numFmtId="176" fontId="4" fillId="0" borderId="3" xfId="0" applyNumberFormat="1"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Border="1" applyAlignment="1">
      <alignment horizontal="center" vertical="center"/>
    </xf>
    <xf numFmtId="176" fontId="4" fillId="0" borderId="9" xfId="0" applyNumberFormat="1" applyFont="1" applyBorder="1" applyAlignment="1">
      <alignment vertical="center" wrapText="1"/>
    </xf>
    <xf numFmtId="176" fontId="4" fillId="0" borderId="9"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5" xfId="0" applyFont="1" applyBorder="1" applyAlignment="1">
      <alignment horizontal="left" vertical="center"/>
    </xf>
    <xf numFmtId="0" fontId="0" fillId="2" borderId="7" xfId="1" applyFont="1" applyBorder="1" applyAlignment="1">
      <alignment horizontal="left" vertical="center"/>
    </xf>
    <xf numFmtId="0" fontId="0" fillId="3" borderId="5" xfId="0" applyFill="1" applyBorder="1" applyAlignment="1">
      <alignment horizontal="left" vertical="center"/>
    </xf>
    <xf numFmtId="176" fontId="0" fillId="3" borderId="1" xfId="0" applyNumberFormat="1" applyFill="1" applyBorder="1" applyProtection="1">
      <alignment vertical="center"/>
      <protection locked="0"/>
    </xf>
    <xf numFmtId="176" fontId="0" fillId="3" borderId="6" xfId="0" applyNumberFormat="1" applyFill="1" applyBorder="1" applyProtection="1">
      <alignment vertical="center"/>
      <protection locked="0"/>
    </xf>
    <xf numFmtId="0" fontId="6" fillId="0" borderId="5" xfId="0" applyFont="1" applyBorder="1" applyAlignment="1">
      <alignment vertical="center"/>
    </xf>
    <xf numFmtId="0" fontId="0" fillId="3" borderId="5" xfId="0" applyFill="1" applyBorder="1" applyAlignment="1">
      <alignment vertical="center"/>
    </xf>
    <xf numFmtId="177" fontId="0" fillId="0" borderId="1" xfId="2" applyNumberFormat="1" applyFont="1" applyBorder="1" applyAlignment="1">
      <alignment vertical="center"/>
    </xf>
    <xf numFmtId="177" fontId="0" fillId="0" borderId="6" xfId="2" applyNumberFormat="1" applyFont="1" applyBorder="1" applyAlignment="1">
      <alignment vertical="center"/>
    </xf>
    <xf numFmtId="176" fontId="0" fillId="0" borderId="1" xfId="0" applyNumberFormat="1" applyBorder="1" applyAlignment="1">
      <alignment vertical="center"/>
    </xf>
    <xf numFmtId="176" fontId="0" fillId="0" borderId="6" xfId="0" applyNumberFormat="1" applyBorder="1" applyAlignment="1">
      <alignment vertical="center"/>
    </xf>
    <xf numFmtId="0" fontId="0" fillId="2" borderId="5" xfId="1" applyFont="1" applyBorder="1" applyAlignment="1">
      <alignment horizontal="left" vertical="center"/>
    </xf>
    <xf numFmtId="9" fontId="2" fillId="2" borderId="1" xfId="1" applyNumberFormat="1" applyBorder="1" applyProtection="1">
      <alignment vertical="center"/>
    </xf>
    <xf numFmtId="9" fontId="2" fillId="2" borderId="6" xfId="1" applyNumberFormat="1" applyBorder="1" applyProtection="1">
      <alignment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Fill="1" applyAlignment="1">
      <alignment vertical="center" wrapText="1"/>
    </xf>
  </cellXfs>
  <cellStyles count="3">
    <cellStyle name="20% - アクセント 5" xfId="1" builtinId="46"/>
    <cellStyle name="桁区切り" xfId="2" builtinId="6"/>
    <cellStyle name="標準"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25</xdr:row>
      <xdr:rowOff>19050</xdr:rowOff>
    </xdr:from>
    <xdr:to>
      <xdr:col>2</xdr:col>
      <xdr:colOff>866775</xdr:colOff>
      <xdr:row>25</xdr:row>
      <xdr:rowOff>981075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381125" y="790575"/>
          <a:ext cx="838200" cy="962025"/>
        </a:xfrm>
        <a:prstGeom prst="rect">
          <a:avLst/>
        </a:prstGeom>
        <a:noFill/>
      </xdr:spPr>
    </xdr:pic>
    <xdr:clientData/>
  </xdr:twoCellAnchor>
  <xdr:twoCellAnchor editAs="oneCell">
    <xdr:from>
      <xdr:col>3</xdr:col>
      <xdr:colOff>66675</xdr:colOff>
      <xdr:row>25</xdr:row>
      <xdr:rowOff>19050</xdr:rowOff>
    </xdr:from>
    <xdr:to>
      <xdr:col>3</xdr:col>
      <xdr:colOff>864870</xdr:colOff>
      <xdr:row>25</xdr:row>
      <xdr:rowOff>981075</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2343150" y="790575"/>
          <a:ext cx="828675" cy="962025"/>
        </a:xfrm>
        <a:prstGeom prst="rect">
          <a:avLst/>
        </a:prstGeom>
        <a:noFill/>
      </xdr:spPr>
    </xdr:pic>
    <xdr:clientData/>
  </xdr:twoCellAnchor>
  <xdr:twoCellAnchor editAs="oneCell">
    <xdr:from>
      <xdr:col>4</xdr:col>
      <xdr:colOff>66675</xdr:colOff>
      <xdr:row>25</xdr:row>
      <xdr:rowOff>19050</xdr:rowOff>
    </xdr:from>
    <xdr:to>
      <xdr:col>4</xdr:col>
      <xdr:colOff>866775</xdr:colOff>
      <xdr:row>25</xdr:row>
      <xdr:rowOff>981075</xdr:rowOff>
    </xdr:to>
    <xdr:pic>
      <xdr:nvPicPr>
        <xdr:cNvPr id="4"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3305175" y="790575"/>
          <a:ext cx="838200" cy="962025"/>
        </a:xfrm>
        <a:prstGeom prst="rect">
          <a:avLst/>
        </a:prstGeom>
        <a:noFill/>
      </xdr:spPr>
    </xdr:pic>
    <xdr:clientData/>
  </xdr:twoCellAnchor>
  <xdr:twoCellAnchor editAs="oneCell">
    <xdr:from>
      <xdr:col>5</xdr:col>
      <xdr:colOff>57150</xdr:colOff>
      <xdr:row>25</xdr:row>
      <xdr:rowOff>19050</xdr:rowOff>
    </xdr:from>
    <xdr:to>
      <xdr:col>6</xdr:col>
      <xdr:colOff>991</xdr:colOff>
      <xdr:row>26</xdr:row>
      <xdr:rowOff>1072</xdr:rowOff>
    </xdr:to>
    <xdr:pic>
      <xdr:nvPicPr>
        <xdr:cNvPr id="5" name="Picture 4"/>
        <xdr:cNvPicPr>
          <a:picLocks noChangeAspect="1" noChangeArrowheads="1"/>
        </xdr:cNvPicPr>
      </xdr:nvPicPr>
      <xdr:blipFill>
        <a:blip xmlns:r="http://schemas.openxmlformats.org/officeDocument/2006/relationships" r:embed="rId4" cstate="print"/>
        <a:srcRect/>
        <a:stretch>
          <a:fillRect/>
        </a:stretch>
      </xdr:blipFill>
      <xdr:spPr bwMode="auto">
        <a:xfrm>
          <a:off x="4257675" y="790575"/>
          <a:ext cx="874377" cy="972621"/>
        </a:xfrm>
        <a:prstGeom prst="rect">
          <a:avLst/>
        </a:prstGeom>
        <a:noFill/>
      </xdr:spPr>
    </xdr:pic>
    <xdr:clientData/>
  </xdr:twoCellAnchor>
  <xdr:twoCellAnchor editAs="oneCell">
    <xdr:from>
      <xdr:col>6</xdr:col>
      <xdr:colOff>57149</xdr:colOff>
      <xdr:row>25</xdr:row>
      <xdr:rowOff>28575</xdr:rowOff>
    </xdr:from>
    <xdr:to>
      <xdr:col>6</xdr:col>
      <xdr:colOff>864870</xdr:colOff>
      <xdr:row>26</xdr:row>
      <xdr:rowOff>1908</xdr:rowOff>
    </xdr:to>
    <xdr:pic>
      <xdr:nvPicPr>
        <xdr:cNvPr id="6" name="Picture 5"/>
        <xdr:cNvPicPr>
          <a:picLocks noChangeAspect="1" noChangeArrowheads="1"/>
        </xdr:cNvPicPr>
      </xdr:nvPicPr>
      <xdr:blipFill>
        <a:blip xmlns:r="http://schemas.openxmlformats.org/officeDocument/2006/relationships" r:embed="rId5" cstate="print"/>
        <a:srcRect/>
        <a:stretch>
          <a:fillRect/>
        </a:stretch>
      </xdr:blipFill>
      <xdr:spPr bwMode="auto">
        <a:xfrm>
          <a:off x="5219699" y="800100"/>
          <a:ext cx="876301" cy="963932"/>
        </a:xfrm>
        <a:prstGeom prst="rect">
          <a:avLst/>
        </a:prstGeom>
        <a:noFill/>
      </xdr:spPr>
    </xdr:pic>
    <xdr:clientData/>
  </xdr:twoCellAnchor>
  <xdr:twoCellAnchor editAs="oneCell">
    <xdr:from>
      <xdr:col>7</xdr:col>
      <xdr:colOff>66675</xdr:colOff>
      <xdr:row>25</xdr:row>
      <xdr:rowOff>19050</xdr:rowOff>
    </xdr:from>
    <xdr:to>
      <xdr:col>7</xdr:col>
      <xdr:colOff>864870</xdr:colOff>
      <xdr:row>25</xdr:row>
      <xdr:rowOff>981075</xdr:rowOff>
    </xdr:to>
    <xdr:pic>
      <xdr:nvPicPr>
        <xdr:cNvPr id="7"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6191250" y="790575"/>
          <a:ext cx="828675" cy="962025"/>
        </a:xfrm>
        <a:prstGeom prst="rect">
          <a:avLst/>
        </a:prstGeom>
        <a:noFill/>
      </xdr:spPr>
    </xdr:pic>
    <xdr:clientData/>
  </xdr:twoCellAnchor>
  <xdr:twoCellAnchor editAs="oneCell">
    <xdr:from>
      <xdr:col>2</xdr:col>
      <xdr:colOff>95249</xdr:colOff>
      <xdr:row>7</xdr:row>
      <xdr:rowOff>28574</xdr:rowOff>
    </xdr:from>
    <xdr:to>
      <xdr:col>2</xdr:col>
      <xdr:colOff>867532</xdr:colOff>
      <xdr:row>8</xdr:row>
      <xdr:rowOff>6350</xdr:rowOff>
    </xdr:to>
    <xdr:pic>
      <xdr:nvPicPr>
        <xdr:cNvPr id="8" name="Picture 7"/>
        <xdr:cNvPicPr>
          <a:picLocks noChangeAspect="1" noChangeArrowheads="1"/>
        </xdr:cNvPicPr>
      </xdr:nvPicPr>
      <xdr:blipFill>
        <a:blip xmlns:r="http://schemas.openxmlformats.org/officeDocument/2006/relationships" r:embed="rId7" cstate="print"/>
        <a:srcRect/>
        <a:stretch>
          <a:fillRect/>
        </a:stretch>
      </xdr:blipFill>
      <xdr:spPr bwMode="auto">
        <a:xfrm>
          <a:off x="1409699" y="4895849"/>
          <a:ext cx="795143" cy="962025"/>
        </a:xfrm>
        <a:prstGeom prst="rect">
          <a:avLst/>
        </a:prstGeom>
        <a:noFill/>
      </xdr:spPr>
    </xdr:pic>
    <xdr:clientData/>
  </xdr:twoCellAnchor>
  <xdr:twoCellAnchor editAs="oneCell">
    <xdr:from>
      <xdr:col>3</xdr:col>
      <xdr:colOff>85725</xdr:colOff>
      <xdr:row>7</xdr:row>
      <xdr:rowOff>38100</xdr:rowOff>
    </xdr:from>
    <xdr:to>
      <xdr:col>3</xdr:col>
      <xdr:colOff>868680</xdr:colOff>
      <xdr:row>8</xdr:row>
      <xdr:rowOff>3999</xdr:rowOff>
    </xdr:to>
    <xdr:pic>
      <xdr:nvPicPr>
        <xdr:cNvPr id="9" name="Picture 8"/>
        <xdr:cNvPicPr>
          <a:picLocks noChangeAspect="1" noChangeArrowheads="1"/>
        </xdr:cNvPicPr>
      </xdr:nvPicPr>
      <xdr:blipFill>
        <a:blip xmlns:r="http://schemas.openxmlformats.org/officeDocument/2006/relationships" r:embed="rId8" cstate="print"/>
        <a:srcRect/>
        <a:stretch>
          <a:fillRect/>
        </a:stretch>
      </xdr:blipFill>
      <xdr:spPr bwMode="auto">
        <a:xfrm>
          <a:off x="2362200" y="4905375"/>
          <a:ext cx="790575" cy="956498"/>
        </a:xfrm>
        <a:prstGeom prst="rect">
          <a:avLst/>
        </a:prstGeom>
        <a:noFill/>
      </xdr:spPr>
    </xdr:pic>
    <xdr:clientData/>
  </xdr:twoCellAnchor>
  <xdr:twoCellAnchor editAs="oneCell">
    <xdr:from>
      <xdr:col>4</xdr:col>
      <xdr:colOff>85725</xdr:colOff>
      <xdr:row>7</xdr:row>
      <xdr:rowOff>28575</xdr:rowOff>
    </xdr:from>
    <xdr:to>
      <xdr:col>5</xdr:col>
      <xdr:colOff>1008</xdr:colOff>
      <xdr:row>7</xdr:row>
      <xdr:rowOff>971550</xdr:rowOff>
    </xdr:to>
    <xdr:pic>
      <xdr:nvPicPr>
        <xdr:cNvPr id="10" name="Picture 9"/>
        <xdr:cNvPicPr>
          <a:picLocks noChangeAspect="1" noChangeArrowheads="1"/>
        </xdr:cNvPicPr>
      </xdr:nvPicPr>
      <xdr:blipFill>
        <a:blip xmlns:r="http://schemas.openxmlformats.org/officeDocument/2006/relationships" r:embed="rId9" cstate="print"/>
        <a:srcRect/>
        <a:stretch>
          <a:fillRect/>
        </a:stretch>
      </xdr:blipFill>
      <xdr:spPr bwMode="auto">
        <a:xfrm>
          <a:off x="3324225" y="4895850"/>
          <a:ext cx="800100" cy="942975"/>
        </a:xfrm>
        <a:prstGeom prst="rect">
          <a:avLst/>
        </a:prstGeom>
        <a:noFill/>
      </xdr:spPr>
    </xdr:pic>
    <xdr:clientData/>
  </xdr:twoCellAnchor>
  <xdr:twoCellAnchor editAs="oneCell">
    <xdr:from>
      <xdr:col>5</xdr:col>
      <xdr:colOff>76200</xdr:colOff>
      <xdr:row>7</xdr:row>
      <xdr:rowOff>19050</xdr:rowOff>
    </xdr:from>
    <xdr:to>
      <xdr:col>6</xdr:col>
      <xdr:colOff>1009</xdr:colOff>
      <xdr:row>8</xdr:row>
      <xdr:rowOff>7997</xdr:rowOff>
    </xdr:to>
    <xdr:pic>
      <xdr:nvPicPr>
        <xdr:cNvPr id="11" name="Picture 10"/>
        <xdr:cNvPicPr>
          <a:picLocks noChangeAspect="1" noChangeArrowheads="1"/>
        </xdr:cNvPicPr>
      </xdr:nvPicPr>
      <xdr:blipFill>
        <a:blip xmlns:r="http://schemas.openxmlformats.org/officeDocument/2006/relationships" r:embed="rId10" cstate="print"/>
        <a:srcRect/>
        <a:stretch>
          <a:fillRect/>
        </a:stretch>
      </xdr:blipFill>
      <xdr:spPr bwMode="auto">
        <a:xfrm>
          <a:off x="4276725" y="4886325"/>
          <a:ext cx="809625" cy="979546"/>
        </a:xfrm>
        <a:prstGeom prst="rect">
          <a:avLst/>
        </a:prstGeom>
        <a:noFill/>
      </xdr:spPr>
    </xdr:pic>
    <xdr:clientData/>
  </xdr:twoCellAnchor>
  <xdr:twoCellAnchor editAs="oneCell">
    <xdr:from>
      <xdr:col>6</xdr:col>
      <xdr:colOff>76200</xdr:colOff>
      <xdr:row>7</xdr:row>
      <xdr:rowOff>28575</xdr:rowOff>
    </xdr:from>
    <xdr:to>
      <xdr:col>6</xdr:col>
      <xdr:colOff>868680</xdr:colOff>
      <xdr:row>7</xdr:row>
      <xdr:rowOff>962025</xdr:rowOff>
    </xdr:to>
    <xdr:pic>
      <xdr:nvPicPr>
        <xdr:cNvPr id="12" name="Picture 11"/>
        <xdr:cNvPicPr>
          <a:picLocks noChangeAspect="1" noChangeArrowheads="1"/>
        </xdr:cNvPicPr>
      </xdr:nvPicPr>
      <xdr:blipFill>
        <a:blip xmlns:r="http://schemas.openxmlformats.org/officeDocument/2006/relationships" r:embed="rId11" cstate="print"/>
        <a:srcRect/>
        <a:stretch>
          <a:fillRect/>
        </a:stretch>
      </xdr:blipFill>
      <xdr:spPr bwMode="auto">
        <a:xfrm>
          <a:off x="5238750" y="4895850"/>
          <a:ext cx="800100" cy="933450"/>
        </a:xfrm>
        <a:prstGeom prst="rect">
          <a:avLst/>
        </a:prstGeom>
        <a:noFill/>
      </xdr:spPr>
    </xdr:pic>
    <xdr:clientData/>
  </xdr:twoCellAnchor>
  <xdr:twoCellAnchor editAs="oneCell">
    <xdr:from>
      <xdr:col>2</xdr:col>
      <xdr:colOff>66675</xdr:colOff>
      <xdr:row>16</xdr:row>
      <xdr:rowOff>28575</xdr:rowOff>
    </xdr:from>
    <xdr:to>
      <xdr:col>2</xdr:col>
      <xdr:colOff>864870</xdr:colOff>
      <xdr:row>16</xdr:row>
      <xdr:rowOff>971550</xdr:rowOff>
    </xdr:to>
    <xdr:pic>
      <xdr:nvPicPr>
        <xdr:cNvPr id="13" name="Picture 12"/>
        <xdr:cNvPicPr>
          <a:picLocks noChangeAspect="1" noChangeArrowheads="1"/>
        </xdr:cNvPicPr>
      </xdr:nvPicPr>
      <xdr:blipFill>
        <a:blip xmlns:r="http://schemas.openxmlformats.org/officeDocument/2006/relationships" r:embed="rId12" cstate="print"/>
        <a:srcRect/>
        <a:stretch>
          <a:fillRect/>
        </a:stretch>
      </xdr:blipFill>
      <xdr:spPr bwMode="auto">
        <a:xfrm>
          <a:off x="1381125" y="2847975"/>
          <a:ext cx="828675" cy="942975"/>
        </a:xfrm>
        <a:prstGeom prst="rect">
          <a:avLst/>
        </a:prstGeom>
        <a:noFill/>
      </xdr:spPr>
    </xdr:pic>
    <xdr:clientData/>
  </xdr:twoCellAnchor>
  <xdr:twoCellAnchor editAs="oneCell">
    <xdr:from>
      <xdr:col>3</xdr:col>
      <xdr:colOff>66675</xdr:colOff>
      <xdr:row>16</xdr:row>
      <xdr:rowOff>28575</xdr:rowOff>
    </xdr:from>
    <xdr:to>
      <xdr:col>3</xdr:col>
      <xdr:colOff>864870</xdr:colOff>
      <xdr:row>16</xdr:row>
      <xdr:rowOff>971550</xdr:rowOff>
    </xdr:to>
    <xdr:pic>
      <xdr:nvPicPr>
        <xdr:cNvPr id="14" name="Picture 13"/>
        <xdr:cNvPicPr>
          <a:picLocks noChangeAspect="1" noChangeArrowheads="1"/>
        </xdr:cNvPicPr>
      </xdr:nvPicPr>
      <xdr:blipFill>
        <a:blip xmlns:r="http://schemas.openxmlformats.org/officeDocument/2006/relationships" r:embed="rId13" cstate="print"/>
        <a:srcRect/>
        <a:stretch>
          <a:fillRect/>
        </a:stretch>
      </xdr:blipFill>
      <xdr:spPr bwMode="auto">
        <a:xfrm>
          <a:off x="2343150" y="2847975"/>
          <a:ext cx="828675" cy="942975"/>
        </a:xfrm>
        <a:prstGeom prst="rect">
          <a:avLst/>
        </a:prstGeom>
        <a:noFill/>
      </xdr:spPr>
    </xdr:pic>
    <xdr:clientData/>
  </xdr:twoCellAnchor>
  <xdr:twoCellAnchor editAs="oneCell">
    <xdr:from>
      <xdr:col>4</xdr:col>
      <xdr:colOff>76200</xdr:colOff>
      <xdr:row>16</xdr:row>
      <xdr:rowOff>19050</xdr:rowOff>
    </xdr:from>
    <xdr:to>
      <xdr:col>4</xdr:col>
      <xdr:colOff>864870</xdr:colOff>
      <xdr:row>16</xdr:row>
      <xdr:rowOff>981075</xdr:rowOff>
    </xdr:to>
    <xdr:pic>
      <xdr:nvPicPr>
        <xdr:cNvPr id="15" name="Picture 14"/>
        <xdr:cNvPicPr>
          <a:picLocks noChangeAspect="1" noChangeArrowheads="1"/>
        </xdr:cNvPicPr>
      </xdr:nvPicPr>
      <xdr:blipFill>
        <a:blip xmlns:r="http://schemas.openxmlformats.org/officeDocument/2006/relationships" r:embed="rId14" cstate="print"/>
        <a:srcRect/>
        <a:stretch>
          <a:fillRect/>
        </a:stretch>
      </xdr:blipFill>
      <xdr:spPr bwMode="auto">
        <a:xfrm>
          <a:off x="3314700" y="2838450"/>
          <a:ext cx="819150" cy="962025"/>
        </a:xfrm>
        <a:prstGeom prst="rect">
          <a:avLst/>
        </a:prstGeom>
        <a:noFill/>
      </xdr:spPr>
    </xdr:pic>
    <xdr:clientData/>
  </xdr:twoCellAnchor>
  <xdr:twoCellAnchor editAs="oneCell">
    <xdr:from>
      <xdr:col>5</xdr:col>
      <xdr:colOff>66675</xdr:colOff>
      <xdr:row>16</xdr:row>
      <xdr:rowOff>28575</xdr:rowOff>
    </xdr:from>
    <xdr:to>
      <xdr:col>5</xdr:col>
      <xdr:colOff>864870</xdr:colOff>
      <xdr:row>16</xdr:row>
      <xdr:rowOff>971550</xdr:rowOff>
    </xdr:to>
    <xdr:pic>
      <xdr:nvPicPr>
        <xdr:cNvPr id="16" name="Picture 15"/>
        <xdr:cNvPicPr>
          <a:picLocks noChangeAspect="1" noChangeArrowheads="1"/>
        </xdr:cNvPicPr>
      </xdr:nvPicPr>
      <xdr:blipFill>
        <a:blip xmlns:r="http://schemas.openxmlformats.org/officeDocument/2006/relationships" r:embed="rId15" cstate="print"/>
        <a:srcRect/>
        <a:stretch>
          <a:fillRect/>
        </a:stretch>
      </xdr:blipFill>
      <xdr:spPr bwMode="auto">
        <a:xfrm>
          <a:off x="4267200" y="2847975"/>
          <a:ext cx="828675" cy="942975"/>
        </a:xfrm>
        <a:prstGeom prst="rect">
          <a:avLst/>
        </a:prstGeom>
        <a:noFill/>
      </xdr:spPr>
    </xdr:pic>
    <xdr:clientData/>
  </xdr:twoCellAnchor>
  <xdr:twoCellAnchor editAs="oneCell">
    <xdr:from>
      <xdr:col>6</xdr:col>
      <xdr:colOff>66675</xdr:colOff>
      <xdr:row>16</xdr:row>
      <xdr:rowOff>28575</xdr:rowOff>
    </xdr:from>
    <xdr:to>
      <xdr:col>6</xdr:col>
      <xdr:colOff>864870</xdr:colOff>
      <xdr:row>16</xdr:row>
      <xdr:rowOff>971550</xdr:rowOff>
    </xdr:to>
    <xdr:pic>
      <xdr:nvPicPr>
        <xdr:cNvPr id="17" name="Picture 16"/>
        <xdr:cNvPicPr>
          <a:picLocks noChangeAspect="1" noChangeArrowheads="1"/>
        </xdr:cNvPicPr>
      </xdr:nvPicPr>
      <xdr:blipFill>
        <a:blip xmlns:r="http://schemas.openxmlformats.org/officeDocument/2006/relationships" r:embed="rId16" cstate="print"/>
        <a:srcRect/>
        <a:stretch>
          <a:fillRect/>
        </a:stretch>
      </xdr:blipFill>
      <xdr:spPr bwMode="auto">
        <a:xfrm>
          <a:off x="5229225" y="2847975"/>
          <a:ext cx="828675" cy="942975"/>
        </a:xfrm>
        <a:prstGeom prst="rect">
          <a:avLst/>
        </a:prstGeom>
        <a:noFill/>
      </xdr:spPr>
    </xdr:pic>
    <xdr:clientData/>
  </xdr:twoCellAnchor>
  <xdr:twoCellAnchor editAs="oneCell">
    <xdr:from>
      <xdr:col>2</xdr:col>
      <xdr:colOff>95250</xdr:colOff>
      <xdr:row>34</xdr:row>
      <xdr:rowOff>28575</xdr:rowOff>
    </xdr:from>
    <xdr:to>
      <xdr:col>3</xdr:col>
      <xdr:colOff>1008</xdr:colOff>
      <xdr:row>34</xdr:row>
      <xdr:rowOff>971550</xdr:rowOff>
    </xdr:to>
    <xdr:pic>
      <xdr:nvPicPr>
        <xdr:cNvPr id="18" name="Picture 17"/>
        <xdr:cNvPicPr>
          <a:picLocks noChangeAspect="1" noChangeArrowheads="1"/>
        </xdr:cNvPicPr>
      </xdr:nvPicPr>
      <xdr:blipFill>
        <a:blip xmlns:r="http://schemas.openxmlformats.org/officeDocument/2006/relationships" r:embed="rId17" cstate="print"/>
        <a:srcRect/>
        <a:stretch>
          <a:fillRect/>
        </a:stretch>
      </xdr:blipFill>
      <xdr:spPr bwMode="auto">
        <a:xfrm>
          <a:off x="1409700" y="6943725"/>
          <a:ext cx="790575" cy="942975"/>
        </a:xfrm>
        <a:prstGeom prst="rect">
          <a:avLst/>
        </a:prstGeom>
        <a:noFill/>
      </xdr:spPr>
    </xdr:pic>
    <xdr:clientData/>
  </xdr:twoCellAnchor>
  <xdr:twoCellAnchor editAs="oneCell">
    <xdr:from>
      <xdr:col>3</xdr:col>
      <xdr:colOff>95250</xdr:colOff>
      <xdr:row>34</xdr:row>
      <xdr:rowOff>28575</xdr:rowOff>
    </xdr:from>
    <xdr:to>
      <xdr:col>4</xdr:col>
      <xdr:colOff>1009</xdr:colOff>
      <xdr:row>34</xdr:row>
      <xdr:rowOff>971550</xdr:rowOff>
    </xdr:to>
    <xdr:pic>
      <xdr:nvPicPr>
        <xdr:cNvPr id="19" name="Picture 18"/>
        <xdr:cNvPicPr>
          <a:picLocks noChangeAspect="1" noChangeArrowheads="1"/>
        </xdr:cNvPicPr>
      </xdr:nvPicPr>
      <xdr:blipFill>
        <a:blip xmlns:r="http://schemas.openxmlformats.org/officeDocument/2006/relationships" r:embed="rId18" cstate="print"/>
        <a:srcRect/>
        <a:stretch>
          <a:fillRect/>
        </a:stretch>
      </xdr:blipFill>
      <xdr:spPr bwMode="auto">
        <a:xfrm>
          <a:off x="2371725" y="6943725"/>
          <a:ext cx="790575" cy="942975"/>
        </a:xfrm>
        <a:prstGeom prst="rect">
          <a:avLst/>
        </a:prstGeom>
        <a:noFill/>
      </xdr:spPr>
    </xdr:pic>
    <xdr:clientData/>
  </xdr:twoCellAnchor>
  <xdr:twoCellAnchor editAs="oneCell">
    <xdr:from>
      <xdr:col>4</xdr:col>
      <xdr:colOff>85725</xdr:colOff>
      <xdr:row>34</xdr:row>
      <xdr:rowOff>28575</xdr:rowOff>
    </xdr:from>
    <xdr:to>
      <xdr:col>4</xdr:col>
      <xdr:colOff>868680</xdr:colOff>
      <xdr:row>34</xdr:row>
      <xdr:rowOff>971550</xdr:rowOff>
    </xdr:to>
    <xdr:pic>
      <xdr:nvPicPr>
        <xdr:cNvPr id="20" name="Picture 19"/>
        <xdr:cNvPicPr>
          <a:picLocks noChangeAspect="1" noChangeArrowheads="1"/>
        </xdr:cNvPicPr>
      </xdr:nvPicPr>
      <xdr:blipFill>
        <a:blip xmlns:r="http://schemas.openxmlformats.org/officeDocument/2006/relationships" r:embed="rId19" cstate="print"/>
        <a:srcRect/>
        <a:stretch>
          <a:fillRect/>
        </a:stretch>
      </xdr:blipFill>
      <xdr:spPr bwMode="auto">
        <a:xfrm>
          <a:off x="3324225" y="6943725"/>
          <a:ext cx="790575" cy="942975"/>
        </a:xfrm>
        <a:prstGeom prst="rect">
          <a:avLst/>
        </a:prstGeom>
        <a:noFill/>
      </xdr:spPr>
    </xdr:pic>
    <xdr:clientData/>
  </xdr:twoCellAnchor>
  <xdr:twoCellAnchor editAs="oneCell">
    <xdr:from>
      <xdr:col>5</xdr:col>
      <xdr:colOff>85725</xdr:colOff>
      <xdr:row>34</xdr:row>
      <xdr:rowOff>38100</xdr:rowOff>
    </xdr:from>
    <xdr:to>
      <xdr:col>6</xdr:col>
      <xdr:colOff>1009</xdr:colOff>
      <xdr:row>34</xdr:row>
      <xdr:rowOff>971550</xdr:rowOff>
    </xdr:to>
    <xdr:pic>
      <xdr:nvPicPr>
        <xdr:cNvPr id="21" name="Picture 20"/>
        <xdr:cNvPicPr>
          <a:picLocks noChangeAspect="1" noChangeArrowheads="1"/>
        </xdr:cNvPicPr>
      </xdr:nvPicPr>
      <xdr:blipFill>
        <a:blip xmlns:r="http://schemas.openxmlformats.org/officeDocument/2006/relationships" r:embed="rId20" cstate="print"/>
        <a:srcRect/>
        <a:stretch>
          <a:fillRect/>
        </a:stretch>
      </xdr:blipFill>
      <xdr:spPr bwMode="auto">
        <a:xfrm>
          <a:off x="4286250" y="6953250"/>
          <a:ext cx="800100" cy="933450"/>
        </a:xfrm>
        <a:prstGeom prst="rect">
          <a:avLst/>
        </a:prstGeom>
        <a:noFill/>
      </xdr:spPr>
    </xdr:pic>
    <xdr:clientData/>
  </xdr:twoCellAnchor>
  <xdr:twoCellAnchor editAs="oneCell">
    <xdr:from>
      <xdr:col>6</xdr:col>
      <xdr:colOff>85725</xdr:colOff>
      <xdr:row>34</xdr:row>
      <xdr:rowOff>38100</xdr:rowOff>
    </xdr:from>
    <xdr:to>
      <xdr:col>6</xdr:col>
      <xdr:colOff>868680</xdr:colOff>
      <xdr:row>34</xdr:row>
      <xdr:rowOff>971550</xdr:rowOff>
    </xdr:to>
    <xdr:pic>
      <xdr:nvPicPr>
        <xdr:cNvPr id="22" name="Picture 21"/>
        <xdr:cNvPicPr>
          <a:picLocks noChangeAspect="1" noChangeArrowheads="1"/>
        </xdr:cNvPicPr>
      </xdr:nvPicPr>
      <xdr:blipFill>
        <a:blip xmlns:r="http://schemas.openxmlformats.org/officeDocument/2006/relationships" r:embed="rId21" cstate="print"/>
        <a:srcRect/>
        <a:stretch>
          <a:fillRect/>
        </a:stretch>
      </xdr:blipFill>
      <xdr:spPr bwMode="auto">
        <a:xfrm>
          <a:off x="5248275" y="6953250"/>
          <a:ext cx="790575" cy="933450"/>
        </a:xfrm>
        <a:prstGeom prst="rect">
          <a:avLst/>
        </a:prstGeom>
        <a:noFill/>
      </xdr:spPr>
    </xdr:pic>
    <xdr:clientData/>
  </xdr:twoCellAnchor>
  <xdr:twoCellAnchor editAs="oneCell">
    <xdr:from>
      <xdr:col>2</xdr:col>
      <xdr:colOff>66675</xdr:colOff>
      <xdr:row>43</xdr:row>
      <xdr:rowOff>9525</xdr:rowOff>
    </xdr:from>
    <xdr:to>
      <xdr:col>3</xdr:col>
      <xdr:colOff>1008</xdr:colOff>
      <xdr:row>43</xdr:row>
      <xdr:rowOff>981075</xdr:rowOff>
    </xdr:to>
    <xdr:pic>
      <xdr:nvPicPr>
        <xdr:cNvPr id="23" name="Picture 22"/>
        <xdr:cNvPicPr>
          <a:picLocks noChangeAspect="1" noChangeArrowheads="1"/>
        </xdr:cNvPicPr>
      </xdr:nvPicPr>
      <xdr:blipFill>
        <a:blip xmlns:r="http://schemas.openxmlformats.org/officeDocument/2006/relationships" r:embed="rId22" cstate="print"/>
        <a:srcRect/>
        <a:stretch>
          <a:fillRect/>
        </a:stretch>
      </xdr:blipFill>
      <xdr:spPr bwMode="auto">
        <a:xfrm>
          <a:off x="1534646" y="11013701"/>
          <a:ext cx="819150" cy="971550"/>
        </a:xfrm>
        <a:prstGeom prst="rect">
          <a:avLst/>
        </a:prstGeom>
        <a:noFill/>
      </xdr:spPr>
    </xdr:pic>
    <xdr:clientData/>
  </xdr:twoCellAnchor>
  <xdr:twoCellAnchor editAs="oneCell">
    <xdr:from>
      <xdr:col>3</xdr:col>
      <xdr:colOff>76200</xdr:colOff>
      <xdr:row>43</xdr:row>
      <xdr:rowOff>28575</xdr:rowOff>
    </xdr:from>
    <xdr:to>
      <xdr:col>3</xdr:col>
      <xdr:colOff>864870</xdr:colOff>
      <xdr:row>43</xdr:row>
      <xdr:rowOff>971550</xdr:rowOff>
    </xdr:to>
    <xdr:pic>
      <xdr:nvPicPr>
        <xdr:cNvPr id="24" name="Picture 23"/>
        <xdr:cNvPicPr>
          <a:picLocks noChangeAspect="1" noChangeArrowheads="1"/>
        </xdr:cNvPicPr>
      </xdr:nvPicPr>
      <xdr:blipFill>
        <a:blip xmlns:r="http://schemas.openxmlformats.org/officeDocument/2006/relationships" r:embed="rId23" cstate="print"/>
        <a:srcRect/>
        <a:stretch>
          <a:fillRect/>
        </a:stretch>
      </xdr:blipFill>
      <xdr:spPr bwMode="auto">
        <a:xfrm>
          <a:off x="2352675" y="8991600"/>
          <a:ext cx="819150" cy="942975"/>
        </a:xfrm>
        <a:prstGeom prst="rect">
          <a:avLst/>
        </a:prstGeom>
        <a:noFill/>
      </xdr:spPr>
    </xdr:pic>
    <xdr:clientData/>
  </xdr:twoCellAnchor>
  <xdr:twoCellAnchor editAs="oneCell">
    <xdr:from>
      <xdr:col>4</xdr:col>
      <xdr:colOff>76200</xdr:colOff>
      <xdr:row>43</xdr:row>
      <xdr:rowOff>28575</xdr:rowOff>
    </xdr:from>
    <xdr:to>
      <xdr:col>4</xdr:col>
      <xdr:colOff>868680</xdr:colOff>
      <xdr:row>43</xdr:row>
      <xdr:rowOff>971550</xdr:rowOff>
    </xdr:to>
    <xdr:pic>
      <xdr:nvPicPr>
        <xdr:cNvPr id="25" name="Picture 24"/>
        <xdr:cNvPicPr>
          <a:picLocks noChangeAspect="1" noChangeArrowheads="1"/>
        </xdr:cNvPicPr>
      </xdr:nvPicPr>
      <xdr:blipFill>
        <a:blip xmlns:r="http://schemas.openxmlformats.org/officeDocument/2006/relationships" r:embed="rId24" cstate="print"/>
        <a:srcRect/>
        <a:stretch>
          <a:fillRect/>
        </a:stretch>
      </xdr:blipFill>
      <xdr:spPr bwMode="auto">
        <a:xfrm>
          <a:off x="3314700" y="8991600"/>
          <a:ext cx="800100" cy="942975"/>
        </a:xfrm>
        <a:prstGeom prst="rect">
          <a:avLst/>
        </a:prstGeom>
        <a:noFill/>
      </xdr:spPr>
    </xdr:pic>
    <xdr:clientData/>
  </xdr:twoCellAnchor>
  <xdr:twoCellAnchor>
    <xdr:from>
      <xdr:col>1</xdr:col>
      <xdr:colOff>44824</xdr:colOff>
      <xdr:row>3</xdr:row>
      <xdr:rowOff>80681</xdr:rowOff>
    </xdr:from>
    <xdr:to>
      <xdr:col>7</xdr:col>
      <xdr:colOff>930088</xdr:colOff>
      <xdr:row>5</xdr:row>
      <xdr:rowOff>107576</xdr:rowOff>
    </xdr:to>
    <xdr:sp macro="" textlink="">
      <xdr:nvSpPr>
        <xdr:cNvPr id="26" name="角丸四角形 25"/>
        <xdr:cNvSpPr/>
      </xdr:nvSpPr>
      <xdr:spPr>
        <a:xfrm>
          <a:off x="246530" y="652181"/>
          <a:ext cx="6970058" cy="1147483"/>
        </a:xfrm>
        <a:prstGeom prst="roundRect">
          <a:avLst/>
        </a:prstGeom>
        <a:solidFill>
          <a:srgbClr val="FFFF00"/>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solidFill>
                <a:sysClr val="windowText" lastClr="000000"/>
              </a:solidFill>
            </a:rPr>
            <a:t>○　該当する生育ステージに予想気温を入力すると、危険度が算出されます。</a:t>
          </a:r>
        </a:p>
        <a:p>
          <a:pPr algn="l"/>
          <a:r>
            <a:rPr kumimoji="1" lang="ja-JP" altLang="en-US" sz="1100">
              <a:solidFill>
                <a:sysClr val="windowText" lastClr="000000"/>
              </a:solidFill>
            </a:rPr>
            <a:t>○　予想気温は、気象庁などの天気予報から自分の園地の最低気温を推定して入力して下さい。</a:t>
          </a:r>
        </a:p>
        <a:p>
          <a:pPr algn="l"/>
          <a:r>
            <a:rPr kumimoji="1" lang="ja-JP" altLang="en-US" sz="1100">
              <a:solidFill>
                <a:sysClr val="windowText" lastClr="000000"/>
              </a:solidFill>
            </a:rPr>
            <a:t>○　安全限界温度は、この温度に１時間遭遇した場合、わずかでも障害が発生するおそれがある温度です。</a:t>
          </a:r>
        </a:p>
        <a:p>
          <a:pPr algn="l"/>
          <a:r>
            <a:rPr kumimoji="1" lang="ja-JP" altLang="en-US" sz="1100">
              <a:solidFill>
                <a:sysClr val="windowText" lastClr="000000"/>
              </a:solidFill>
            </a:rPr>
            <a:t>○　危険度は、予想気温に１時間遭遇した場合、３０％以上の障害が発生する確率です。</a:t>
          </a:r>
        </a:p>
        <a:p>
          <a:pPr algn="l"/>
          <a:r>
            <a:rPr kumimoji="1" lang="ja-JP" altLang="en-US" sz="1100">
              <a:solidFill>
                <a:sysClr val="windowText" lastClr="000000"/>
              </a:solidFill>
            </a:rPr>
            <a:t>　　 危険度が</a:t>
          </a:r>
          <a:r>
            <a:rPr kumimoji="1" lang="en-US" altLang="ja-JP" sz="1100">
              <a:solidFill>
                <a:sysClr val="windowText" lastClr="000000"/>
              </a:solidFill>
            </a:rPr>
            <a:t>50%</a:t>
          </a:r>
          <a:r>
            <a:rPr kumimoji="1" lang="ja-JP" altLang="en-US" sz="1100">
              <a:solidFill>
                <a:sysClr val="windowText" lastClr="000000"/>
              </a:solidFill>
            </a:rPr>
            <a:t>を超えると、セルが赤く表示されます。</a:t>
          </a:r>
        </a:p>
      </xdr:txBody>
    </xdr:sp>
    <xdr:clientData/>
  </xdr:twoCellAnchor>
  <xdr:twoCellAnchor>
    <xdr:from>
      <xdr:col>5</xdr:col>
      <xdr:colOff>47064</xdr:colOff>
      <xdr:row>40</xdr:row>
      <xdr:rowOff>89647</xdr:rowOff>
    </xdr:from>
    <xdr:to>
      <xdr:col>7</xdr:col>
      <xdr:colOff>918882</xdr:colOff>
      <xdr:row>49</xdr:row>
      <xdr:rowOff>8966</xdr:rowOff>
    </xdr:to>
    <xdr:sp macro="" textlink="">
      <xdr:nvSpPr>
        <xdr:cNvPr id="34" name="角丸四角形 33"/>
        <xdr:cNvSpPr/>
      </xdr:nvSpPr>
      <xdr:spPr>
        <a:xfrm>
          <a:off x="4406152" y="10399059"/>
          <a:ext cx="2799230" cy="2115672"/>
        </a:xfrm>
        <a:prstGeom prst="roundRect">
          <a:avLst/>
        </a:prstGeom>
        <a:solidFill>
          <a:srgbClr val="FFFF00"/>
        </a:solidFill>
        <a:ln>
          <a:solidFill>
            <a:schemeClr val="tx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solidFill>
                <a:sysClr val="windowText" lastClr="000000"/>
              </a:solidFill>
            </a:rPr>
            <a:t>　凍霜害は、樹種や生育ステージはもとより、園地の立地条件や品種、樹勢等により被害程度に差が生じます。</a:t>
          </a:r>
          <a:endParaRPr kumimoji="1" lang="en-US" altLang="ja-JP" sz="1100">
            <a:solidFill>
              <a:sysClr val="windowText" lastClr="000000"/>
            </a:solidFill>
          </a:endParaRPr>
        </a:p>
        <a:p>
          <a:pPr algn="l"/>
          <a:r>
            <a:rPr kumimoji="1" lang="ja-JP" altLang="en-US" sz="1100">
              <a:solidFill>
                <a:sysClr val="windowText" lastClr="000000"/>
              </a:solidFill>
            </a:rPr>
            <a:t>　凍霜害危険度は、各樹種の生育ステージにおいて、予想される気温に遭遇したときの被害を推定するものですが、条件により被害程度は異なるため、あくまでも防霜対策の参考としてご利用下さい。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tabSelected="1" view="pageBreakPreview" zoomScale="85" zoomScaleNormal="100" zoomScaleSheetLayoutView="85" workbookViewId="0">
      <selection activeCell="B1" sqref="B1:H1"/>
    </sheetView>
  </sheetViews>
  <sheetFormatPr defaultRowHeight="13.5" x14ac:dyDescent="0.15"/>
  <cols>
    <col min="1" max="1" width="2.625" customWidth="1"/>
    <col min="2" max="2" width="16.625" customWidth="1"/>
    <col min="3" max="8" width="12.625" customWidth="1"/>
    <col min="9" max="9" width="10.375" customWidth="1"/>
  </cols>
  <sheetData>
    <row r="1" spans="2:10" ht="18.75" x14ac:dyDescent="0.15">
      <c r="B1" s="35" t="s">
        <v>29</v>
      </c>
      <c r="C1" s="36"/>
      <c r="D1" s="36"/>
      <c r="E1" s="36"/>
      <c r="F1" s="36"/>
      <c r="G1" s="36"/>
      <c r="H1" s="36"/>
    </row>
    <row r="2" spans="2:10" s="16" customFormat="1" x14ac:dyDescent="0.15">
      <c r="B2" s="17"/>
      <c r="C2" s="17"/>
      <c r="D2" s="17"/>
      <c r="E2" s="17"/>
      <c r="F2" s="17"/>
      <c r="G2" s="17"/>
      <c r="H2" s="17"/>
    </row>
    <row r="3" spans="2:10" s="16" customFormat="1" x14ac:dyDescent="0.15">
      <c r="B3" s="17"/>
      <c r="C3" s="17"/>
      <c r="D3" s="17"/>
      <c r="E3" s="17"/>
      <c r="F3" s="17"/>
      <c r="G3" s="17"/>
      <c r="H3" s="18" t="s">
        <v>24</v>
      </c>
    </row>
    <row r="4" spans="2:10" s="16" customFormat="1" x14ac:dyDescent="0.15">
      <c r="B4" s="17"/>
      <c r="C4" s="17"/>
      <c r="D4" s="17"/>
      <c r="E4" s="17"/>
      <c r="F4" s="17"/>
      <c r="G4" s="17"/>
      <c r="H4" s="18"/>
    </row>
    <row r="5" spans="2:10" s="16" customFormat="1" ht="75" customHeight="1" x14ac:dyDescent="0.15">
      <c r="B5" s="37"/>
      <c r="C5" s="37"/>
      <c r="D5" s="37"/>
      <c r="E5" s="37"/>
      <c r="F5" s="37"/>
      <c r="G5" s="37"/>
      <c r="H5" s="37"/>
    </row>
    <row r="6" spans="2:10" ht="14.25" thickBot="1" x14ac:dyDescent="0.2"/>
    <row r="7" spans="2:10" ht="27.75" customHeight="1" x14ac:dyDescent="0.15">
      <c r="B7" s="33" t="s">
        <v>20</v>
      </c>
      <c r="C7" s="5" t="s">
        <v>0</v>
      </c>
      <c r="D7" s="11" t="s">
        <v>1</v>
      </c>
      <c r="E7" s="8" t="s">
        <v>2</v>
      </c>
      <c r="F7" s="8" t="s">
        <v>3</v>
      </c>
      <c r="G7" s="12" t="s">
        <v>4</v>
      </c>
    </row>
    <row r="8" spans="2:10" ht="78" customHeight="1" x14ac:dyDescent="0.15">
      <c r="B8" s="34"/>
      <c r="C8" s="1"/>
      <c r="D8" s="2"/>
      <c r="E8" s="2"/>
      <c r="F8" s="2"/>
      <c r="G8" s="3"/>
      <c r="J8" s="14"/>
    </row>
    <row r="9" spans="2:10" x14ac:dyDescent="0.15">
      <c r="B9" s="24" t="s">
        <v>25</v>
      </c>
      <c r="C9" s="28">
        <v>-2.6</v>
      </c>
      <c r="D9" s="28">
        <v>-2.5</v>
      </c>
      <c r="E9" s="28">
        <v>-2.5</v>
      </c>
      <c r="F9" s="28">
        <v>-2.5</v>
      </c>
      <c r="G9" s="29">
        <v>-2.1</v>
      </c>
      <c r="J9" s="15"/>
    </row>
    <row r="10" spans="2:10" x14ac:dyDescent="0.15">
      <c r="B10" s="25" t="s">
        <v>17</v>
      </c>
      <c r="C10" s="22"/>
      <c r="D10" s="22"/>
      <c r="E10" s="22"/>
      <c r="F10" s="22"/>
      <c r="G10" s="23"/>
    </row>
    <row r="11" spans="2:10" hidden="1" x14ac:dyDescent="0.15">
      <c r="B11" s="30" t="s">
        <v>26</v>
      </c>
      <c r="C11" s="31">
        <f>(1/(1+EXP(-(-1.01*C10-4.03))))</f>
        <v>1.7463920468959688E-2</v>
      </c>
      <c r="D11" s="31">
        <f>(1/(1+EXP(-(-1.83*D10-5.88))))</f>
        <v>2.7869962190422812E-3</v>
      </c>
      <c r="E11" s="31">
        <f>(1/(1+EXP(-(-2.32*E10-7.63))))</f>
        <v>4.854251063665712E-4</v>
      </c>
      <c r="F11" s="31">
        <f>(1/(1+EXP(-(-3.88*F10-11.29))))</f>
        <v>1.2497118038027915E-5</v>
      </c>
      <c r="G11" s="32">
        <f>(1/(1+EXP(-(-6.78*G10-16.09))))</f>
        <v>1.028493950378781E-7</v>
      </c>
    </row>
    <row r="12" spans="2:10" hidden="1" x14ac:dyDescent="0.15">
      <c r="B12" s="30" t="s">
        <v>27</v>
      </c>
      <c r="C12" s="31">
        <f>IF(C10&gt;=0,0,C11)</f>
        <v>0</v>
      </c>
      <c r="D12" s="31">
        <f t="shared" ref="D12:G12" si="0">IF(D10&gt;=0,0,D11)</f>
        <v>0</v>
      </c>
      <c r="E12" s="31">
        <f t="shared" si="0"/>
        <v>0</v>
      </c>
      <c r="F12" s="31">
        <f t="shared" si="0"/>
        <v>0</v>
      </c>
      <c r="G12" s="31">
        <f t="shared" si="0"/>
        <v>0</v>
      </c>
    </row>
    <row r="13" spans="2:10" ht="14.25" thickBot="1" x14ac:dyDescent="0.2">
      <c r="B13" s="20" t="s">
        <v>18</v>
      </c>
      <c r="C13" s="4">
        <f>C12</f>
        <v>0</v>
      </c>
      <c r="D13" s="4">
        <f t="shared" ref="D13:G13" si="1">D12</f>
        <v>0</v>
      </c>
      <c r="E13" s="4">
        <f t="shared" si="1"/>
        <v>0</v>
      </c>
      <c r="F13" s="4">
        <f t="shared" si="1"/>
        <v>0</v>
      </c>
      <c r="G13" s="4">
        <f t="shared" si="1"/>
        <v>0</v>
      </c>
    </row>
    <row r="15" spans="2:10" ht="14.25" thickBot="1" x14ac:dyDescent="0.2"/>
    <row r="16" spans="2:10" ht="27.75" customHeight="1" x14ac:dyDescent="0.15">
      <c r="B16" s="33" t="s">
        <v>19</v>
      </c>
      <c r="C16" s="5" t="s">
        <v>5</v>
      </c>
      <c r="D16" s="10" t="s">
        <v>7</v>
      </c>
      <c r="E16" s="8" t="s">
        <v>10</v>
      </c>
      <c r="F16" s="8" t="s">
        <v>11</v>
      </c>
      <c r="G16" s="9" t="s">
        <v>12</v>
      </c>
    </row>
    <row r="17" spans="2:11" ht="78" customHeight="1" x14ac:dyDescent="0.15">
      <c r="B17" s="34"/>
      <c r="C17" s="1"/>
      <c r="D17" s="2"/>
      <c r="E17" s="2"/>
      <c r="F17" s="2"/>
      <c r="G17" s="3"/>
      <c r="J17" s="14"/>
    </row>
    <row r="18" spans="2:11" x14ac:dyDescent="0.15">
      <c r="B18" s="24" t="s">
        <v>25</v>
      </c>
      <c r="C18" s="28">
        <v>-3.6</v>
      </c>
      <c r="D18" s="28">
        <v>-2.9</v>
      </c>
      <c r="E18" s="28">
        <v>-1.8</v>
      </c>
      <c r="F18" s="28">
        <v>-1.3</v>
      </c>
      <c r="G18" s="29">
        <v>-1.3</v>
      </c>
      <c r="J18" s="15"/>
    </row>
    <row r="19" spans="2:11" x14ac:dyDescent="0.15">
      <c r="B19" s="25" t="s">
        <v>17</v>
      </c>
      <c r="C19" s="22"/>
      <c r="D19" s="22"/>
      <c r="E19" s="22"/>
      <c r="F19" s="22"/>
      <c r="G19" s="23"/>
    </row>
    <row r="20" spans="2:11" hidden="1" x14ac:dyDescent="0.15">
      <c r="B20" s="30" t="s">
        <v>26</v>
      </c>
      <c r="C20" s="31">
        <f>(1/(1+EXP(-(-2.04*C19-11.97))))</f>
        <v>6.3312913915557795E-6</v>
      </c>
      <c r="D20" s="31">
        <f>(1/(1+EXP(-(-1.75*D19-7.8))))</f>
        <v>4.0956716498605043E-4</v>
      </c>
      <c r="E20" s="31">
        <f>(1/(1+EXP(-(-1.77*E19-4.43))))</f>
        <v>1.1774206016797219E-2</v>
      </c>
      <c r="F20" s="31">
        <f>(1/(1+EXP(-(-1.74*F19-3.55))))</f>
        <v>2.7922573784073024E-2</v>
      </c>
      <c r="G20" s="32">
        <f>(1/(1+EXP(-(-11.41*G19-13.66))))</f>
        <v>1.1682529055725431E-6</v>
      </c>
    </row>
    <row r="21" spans="2:11" hidden="1" x14ac:dyDescent="0.15">
      <c r="B21" s="30" t="s">
        <v>27</v>
      </c>
      <c r="C21" s="31">
        <f>IF(C19&gt;=0,0,C20)</f>
        <v>0</v>
      </c>
      <c r="D21" s="31">
        <f t="shared" ref="D21:G21" si="2">IF(D19&gt;=0,0,D20)</f>
        <v>0</v>
      </c>
      <c r="E21" s="31">
        <f t="shared" si="2"/>
        <v>0</v>
      </c>
      <c r="F21" s="31">
        <f t="shared" si="2"/>
        <v>0</v>
      </c>
      <c r="G21" s="31">
        <f t="shared" si="2"/>
        <v>0</v>
      </c>
    </row>
    <row r="22" spans="2:11" ht="14.25" thickBot="1" x14ac:dyDescent="0.2">
      <c r="B22" s="20" t="s">
        <v>18</v>
      </c>
      <c r="C22" s="4">
        <f>C21</f>
        <v>0</v>
      </c>
      <c r="D22" s="4">
        <f t="shared" ref="D22:G22" si="3">D21</f>
        <v>0</v>
      </c>
      <c r="E22" s="4">
        <f t="shared" si="3"/>
        <v>0</v>
      </c>
      <c r="F22" s="4">
        <f t="shared" si="3"/>
        <v>0</v>
      </c>
      <c r="G22" s="4">
        <f t="shared" si="3"/>
        <v>0</v>
      </c>
    </row>
    <row r="24" spans="2:11" ht="14.25" thickBot="1" x14ac:dyDescent="0.2"/>
    <row r="25" spans="2:11" ht="27.75" customHeight="1" x14ac:dyDescent="0.15">
      <c r="B25" s="33" t="s">
        <v>23</v>
      </c>
      <c r="C25" s="5" t="s">
        <v>5</v>
      </c>
      <c r="D25" s="6" t="s">
        <v>6</v>
      </c>
      <c r="E25" s="7" t="s">
        <v>7</v>
      </c>
      <c r="F25" s="8" t="s">
        <v>8</v>
      </c>
      <c r="G25" s="8" t="s">
        <v>3</v>
      </c>
      <c r="H25" s="9" t="s">
        <v>9</v>
      </c>
    </row>
    <row r="26" spans="2:11" ht="78" customHeight="1" x14ac:dyDescent="0.15">
      <c r="B26" s="34"/>
      <c r="C26" s="1"/>
      <c r="D26" s="2"/>
      <c r="E26" s="2"/>
      <c r="F26" s="2"/>
      <c r="G26" s="2"/>
      <c r="H26" s="3"/>
      <c r="K26" s="14"/>
    </row>
    <row r="27" spans="2:11" ht="13.5" customHeight="1" x14ac:dyDescent="0.15">
      <c r="B27" s="19" t="s">
        <v>25</v>
      </c>
      <c r="C27" s="26">
        <v>-2.1</v>
      </c>
      <c r="D27" s="26">
        <v>-2.1</v>
      </c>
      <c r="E27" s="26">
        <v>-2.1</v>
      </c>
      <c r="F27" s="26">
        <v>-2</v>
      </c>
      <c r="G27" s="26">
        <v>-1.5</v>
      </c>
      <c r="H27" s="27">
        <v>-1.7</v>
      </c>
      <c r="K27" s="15"/>
    </row>
    <row r="28" spans="2:11" x14ac:dyDescent="0.15">
      <c r="B28" s="21" t="s">
        <v>17</v>
      </c>
      <c r="C28" s="22"/>
      <c r="D28" s="22"/>
      <c r="E28" s="22"/>
      <c r="F28" s="22"/>
      <c r="G28" s="22"/>
      <c r="H28" s="23"/>
    </row>
    <row r="29" spans="2:11" hidden="1" x14ac:dyDescent="0.15">
      <c r="B29" s="30" t="s">
        <v>26</v>
      </c>
      <c r="C29" s="31">
        <f>(1/(1+EXP(-(-0.7*C28-2.56))))</f>
        <v>7.1757542263751334E-2</v>
      </c>
      <c r="D29" s="31">
        <f>(1/(1+EXP(-(-6.19*D28-13.66))))</f>
        <v>1.1682529055725431E-6</v>
      </c>
      <c r="E29" s="31">
        <f>(1/(1+EXP(-(-4.09*E28-8.8))))</f>
        <v>1.5071035805975741E-4</v>
      </c>
      <c r="F29" s="31">
        <f>(1/(1+EXP(-(-4.39*F28-9.47))))</f>
        <v>7.7125458687317096E-5</v>
      </c>
      <c r="G29" s="31">
        <f>(1/(1+EXP(-(-1.14*G28-2.82))))</f>
        <v>5.6252933573167373E-2</v>
      </c>
      <c r="H29" s="32">
        <f>(1/(1+EXP(-(-4.46*H28-8.54))))</f>
        <v>1.9545205117464453E-4</v>
      </c>
    </row>
    <row r="30" spans="2:11" hidden="1" x14ac:dyDescent="0.15">
      <c r="B30" s="30" t="s">
        <v>27</v>
      </c>
      <c r="C30" s="31">
        <f t="shared" ref="C30:H30" si="4">IF(C28&gt;=0,0,C29)</f>
        <v>0</v>
      </c>
      <c r="D30" s="31">
        <f t="shared" si="4"/>
        <v>0</v>
      </c>
      <c r="E30" s="31">
        <f t="shared" si="4"/>
        <v>0</v>
      </c>
      <c r="F30" s="31">
        <f t="shared" si="4"/>
        <v>0</v>
      </c>
      <c r="G30" s="31">
        <f t="shared" si="4"/>
        <v>0</v>
      </c>
      <c r="H30" s="31">
        <f t="shared" si="4"/>
        <v>0</v>
      </c>
    </row>
    <row r="31" spans="2:11" ht="14.25" thickBot="1" x14ac:dyDescent="0.2">
      <c r="B31" s="20" t="s">
        <v>18</v>
      </c>
      <c r="C31" s="4">
        <f t="shared" ref="C31:H31" si="5">C30</f>
        <v>0</v>
      </c>
      <c r="D31" s="4">
        <f t="shared" si="5"/>
        <v>0</v>
      </c>
      <c r="E31" s="4">
        <f t="shared" si="5"/>
        <v>0</v>
      </c>
      <c r="F31" s="4">
        <f t="shared" si="5"/>
        <v>0</v>
      </c>
      <c r="G31" s="4">
        <f t="shared" si="5"/>
        <v>0</v>
      </c>
      <c r="H31" s="4">
        <f t="shared" si="5"/>
        <v>0</v>
      </c>
    </row>
    <row r="33" spans="2:10" ht="14.25" thickBot="1" x14ac:dyDescent="0.2"/>
    <row r="34" spans="2:10" ht="27.75" customHeight="1" x14ac:dyDescent="0.15">
      <c r="B34" s="33" t="s">
        <v>21</v>
      </c>
      <c r="C34" s="5" t="s">
        <v>5</v>
      </c>
      <c r="D34" s="11" t="s">
        <v>13</v>
      </c>
      <c r="E34" s="8" t="s">
        <v>14</v>
      </c>
      <c r="F34" s="8" t="s">
        <v>11</v>
      </c>
      <c r="G34" s="12" t="s">
        <v>15</v>
      </c>
    </row>
    <row r="35" spans="2:10" ht="78" customHeight="1" x14ac:dyDescent="0.15">
      <c r="B35" s="34"/>
      <c r="C35" s="1"/>
      <c r="D35" s="2"/>
      <c r="E35" s="2"/>
      <c r="F35" s="2"/>
      <c r="G35" s="3"/>
      <c r="J35" s="14"/>
    </row>
    <row r="36" spans="2:10" x14ac:dyDescent="0.15">
      <c r="B36" s="24" t="s">
        <v>25</v>
      </c>
      <c r="C36" s="28">
        <v>-3</v>
      </c>
      <c r="D36" s="28">
        <v>-1.6</v>
      </c>
      <c r="E36" s="28">
        <v>-1.5</v>
      </c>
      <c r="F36" s="28">
        <v>-1.7</v>
      </c>
      <c r="G36" s="29">
        <v>-1.1000000000000001</v>
      </c>
      <c r="J36" s="15"/>
    </row>
    <row r="37" spans="2:10" x14ac:dyDescent="0.15">
      <c r="B37" s="25" t="s">
        <v>17</v>
      </c>
      <c r="C37" s="22"/>
      <c r="D37" s="22"/>
      <c r="E37" s="22"/>
      <c r="F37" s="22"/>
      <c r="G37" s="23"/>
    </row>
    <row r="38" spans="2:10" hidden="1" x14ac:dyDescent="0.15">
      <c r="B38" s="30" t="s">
        <v>26</v>
      </c>
      <c r="C38" s="31">
        <f>(1/(1+EXP(-(-1.07*C37-4.62))))</f>
        <v>9.7566656245513562E-3</v>
      </c>
      <c r="D38" s="31">
        <f>(1/(1+EXP(-(-5.47*D37-10.8))))</f>
        <v>2.039908727992137E-5</v>
      </c>
      <c r="E38" s="31">
        <f>(1/(1+EXP(-(-3.08*E37-6.83))))</f>
        <v>1.0796911246866965E-3</v>
      </c>
      <c r="F38" s="31">
        <f>(1/(1+EXP(-(-3.42*F37-9.22))))</f>
        <v>9.9028879942119794E-5</v>
      </c>
      <c r="G38" s="32">
        <f>(1/(1+EXP(-(-3.92*G37-5.96))))</f>
        <v>2.5732731538103686E-3</v>
      </c>
    </row>
    <row r="39" spans="2:10" hidden="1" x14ac:dyDescent="0.15">
      <c r="B39" s="30" t="s">
        <v>27</v>
      </c>
      <c r="C39" s="31">
        <f>IF(C37&gt;=0,0,C38)</f>
        <v>0</v>
      </c>
      <c r="D39" s="31">
        <f t="shared" ref="D39:G39" si="6">IF(D37&gt;=0,0,D38)</f>
        <v>0</v>
      </c>
      <c r="E39" s="31">
        <f t="shared" si="6"/>
        <v>0</v>
      </c>
      <c r="F39" s="31">
        <f t="shared" si="6"/>
        <v>0</v>
      </c>
      <c r="G39" s="31">
        <f t="shared" si="6"/>
        <v>0</v>
      </c>
    </row>
    <row r="40" spans="2:10" ht="14.25" thickBot="1" x14ac:dyDescent="0.2">
      <c r="B40" s="20" t="s">
        <v>18</v>
      </c>
      <c r="C40" s="4">
        <f>C39</f>
        <v>0</v>
      </c>
      <c r="D40" s="4">
        <f t="shared" ref="D40:G40" si="7">D39</f>
        <v>0</v>
      </c>
      <c r="E40" s="4">
        <f t="shared" si="7"/>
        <v>0</v>
      </c>
      <c r="F40" s="4">
        <f t="shared" si="7"/>
        <v>0</v>
      </c>
      <c r="G40" s="4">
        <f t="shared" si="7"/>
        <v>0</v>
      </c>
    </row>
    <row r="42" spans="2:10" ht="14.25" thickBot="1" x14ac:dyDescent="0.2"/>
    <row r="43" spans="2:10" ht="27.75" customHeight="1" x14ac:dyDescent="0.15">
      <c r="B43" s="33" t="s">
        <v>22</v>
      </c>
      <c r="C43" s="5" t="s">
        <v>5</v>
      </c>
      <c r="D43" s="11" t="s">
        <v>16</v>
      </c>
      <c r="E43" s="13" t="s">
        <v>28</v>
      </c>
    </row>
    <row r="44" spans="2:10" ht="78" customHeight="1" x14ac:dyDescent="0.15">
      <c r="B44" s="34"/>
      <c r="C44" s="1"/>
      <c r="D44" s="2"/>
      <c r="E44" s="3"/>
      <c r="H44" s="14"/>
    </row>
    <row r="45" spans="2:10" x14ac:dyDescent="0.15">
      <c r="B45" s="24" t="s">
        <v>25</v>
      </c>
      <c r="C45" s="28">
        <v>-4.5999999999999996</v>
      </c>
      <c r="D45" s="28">
        <v>-2</v>
      </c>
      <c r="E45" s="29">
        <v>-1.8</v>
      </c>
      <c r="H45" s="15"/>
    </row>
    <row r="46" spans="2:10" x14ac:dyDescent="0.15">
      <c r="B46" s="25" t="s">
        <v>17</v>
      </c>
      <c r="C46" s="22"/>
      <c r="D46" s="22"/>
      <c r="E46" s="23"/>
    </row>
    <row r="47" spans="2:10" hidden="1" x14ac:dyDescent="0.15">
      <c r="B47" s="30" t="s">
        <v>26</v>
      </c>
      <c r="C47" s="31">
        <f>(1/(1+EXP(-(-0.67*C46-3.93))))</f>
        <v>1.9265232631591675E-2</v>
      </c>
      <c r="D47" s="31">
        <f>(1/(1+EXP(-(-2.1*D46-4.98))))</f>
        <v>6.82713242213816E-3</v>
      </c>
      <c r="E47" s="32">
        <f>(1/(1+EXP(-(-2.31*E46-5.62))))</f>
        <v>3.6115505344315479E-3</v>
      </c>
    </row>
    <row r="48" spans="2:10" hidden="1" x14ac:dyDescent="0.15">
      <c r="B48" s="30" t="s">
        <v>27</v>
      </c>
      <c r="C48" s="31">
        <f>IF(C46&gt;=0,0,C47)</f>
        <v>0</v>
      </c>
      <c r="D48" s="31">
        <f t="shared" ref="D48:E48" si="8">IF(D46&gt;=0,0,D47)</f>
        <v>0</v>
      </c>
      <c r="E48" s="31">
        <f t="shared" si="8"/>
        <v>0</v>
      </c>
    </row>
    <row r="49" spans="2:5" ht="14.25" thickBot="1" x14ac:dyDescent="0.2">
      <c r="B49" s="20" t="s">
        <v>18</v>
      </c>
      <c r="C49" s="4">
        <f>C48</f>
        <v>0</v>
      </c>
      <c r="D49" s="4">
        <f t="shared" ref="D49:E49" si="9">D48</f>
        <v>0</v>
      </c>
      <c r="E49" s="4">
        <f t="shared" si="9"/>
        <v>0</v>
      </c>
    </row>
  </sheetData>
  <sheetProtection password="8BF0" sheet="1" objects="1" scenarios="1"/>
  <mergeCells count="7">
    <mergeCell ref="B43:B44"/>
    <mergeCell ref="B1:H1"/>
    <mergeCell ref="B25:B26"/>
    <mergeCell ref="B16:B17"/>
    <mergeCell ref="B7:B8"/>
    <mergeCell ref="B34:B35"/>
    <mergeCell ref="B5:H5"/>
  </mergeCells>
  <phoneticPr fontId="1"/>
  <conditionalFormatting sqref="C29:H29">
    <cfRule type="cellIs" dxfId="14" priority="15" operator="greaterThan">
      <formula>0.5</formula>
    </cfRule>
  </conditionalFormatting>
  <conditionalFormatting sqref="C20:G20">
    <cfRule type="cellIs" dxfId="13" priority="14" operator="greaterThan">
      <formula>0.5</formula>
    </cfRule>
  </conditionalFormatting>
  <conditionalFormatting sqref="C11:G11">
    <cfRule type="cellIs" dxfId="12" priority="13" operator="greaterThan">
      <formula>0.5</formula>
    </cfRule>
  </conditionalFormatting>
  <conditionalFormatting sqref="C38:G38">
    <cfRule type="cellIs" dxfId="11" priority="12" operator="greaterThan">
      <formula>0.5</formula>
    </cfRule>
  </conditionalFormatting>
  <conditionalFormatting sqref="C47:E47">
    <cfRule type="cellIs" dxfId="10" priority="11" operator="greaterThan">
      <formula>0.5</formula>
    </cfRule>
  </conditionalFormatting>
  <conditionalFormatting sqref="C30:H30">
    <cfRule type="cellIs" dxfId="9" priority="10" operator="greaterThan">
      <formula>0.5</formula>
    </cfRule>
  </conditionalFormatting>
  <conditionalFormatting sqref="C31:H31">
    <cfRule type="cellIs" dxfId="8" priority="9" operator="greaterThan">
      <formula>0.5</formula>
    </cfRule>
  </conditionalFormatting>
  <conditionalFormatting sqref="C21:G21">
    <cfRule type="cellIs" dxfId="7" priority="8" operator="greaterThan">
      <formula>0.5</formula>
    </cfRule>
  </conditionalFormatting>
  <conditionalFormatting sqref="C22:G22">
    <cfRule type="cellIs" dxfId="6" priority="7" operator="greaterThan">
      <formula>0.5</formula>
    </cfRule>
  </conditionalFormatting>
  <conditionalFormatting sqref="C12:G12">
    <cfRule type="cellIs" dxfId="5" priority="6" operator="greaterThan">
      <formula>0.5</formula>
    </cfRule>
  </conditionalFormatting>
  <conditionalFormatting sqref="C13:G13">
    <cfRule type="cellIs" dxfId="4" priority="5" operator="greaterThan">
      <formula>0.5</formula>
    </cfRule>
  </conditionalFormatting>
  <conditionalFormatting sqref="C39:G39">
    <cfRule type="cellIs" dxfId="3" priority="4" operator="greaterThan">
      <formula>0.5</formula>
    </cfRule>
  </conditionalFormatting>
  <conditionalFormatting sqref="C40:G40">
    <cfRule type="cellIs" dxfId="2" priority="3" operator="greaterThan">
      <formula>0.5</formula>
    </cfRule>
  </conditionalFormatting>
  <conditionalFormatting sqref="C48:E48">
    <cfRule type="cellIs" dxfId="1" priority="2" operator="greaterThan">
      <formula>0.5</formula>
    </cfRule>
  </conditionalFormatting>
  <conditionalFormatting sqref="C49:E49">
    <cfRule type="cellIs" dxfId="0" priority="1" operator="greaterThan">
      <formula>0.5</formula>
    </cfRule>
  </conditionalFormatting>
  <dataValidations count="1">
    <dataValidation operator="greaterThan" allowBlank="1" showInputMessage="1" showErrorMessage="1" sqref="C20:G22 C11:G13 C38:G40 C29:H31 C47:E49"/>
  </dataValidations>
  <printOptions horizontalCentered="1"/>
  <pageMargins left="0.70866141732283472" right="0.70866141732283472" top="0.55118110236220474" bottom="0.55118110236220474"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危険度推定シート</vt:lpstr>
      <vt:lpstr>危険度推定シート!Print_Area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佐久間 宣昭</dc:creator>
  <cp:lastModifiedBy>佐久間 宣昭</cp:lastModifiedBy>
  <cp:lastPrinted>2022-03-03T01:09:05Z</cp:lastPrinted>
  <dcterms:created xsi:type="dcterms:W3CDTF">2022-03-02T06:09:48Z</dcterms:created>
  <dcterms:modified xsi:type="dcterms:W3CDTF">2022-03-15T02:37:58Z</dcterms:modified>
</cp:coreProperties>
</file>