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64.110\disk1\04雇用労政課\04 助成金\20 実績関係\04 実績報告様式\02 住宅支援\R5\"/>
    </mc:Choice>
  </mc:AlternateContent>
  <bookViews>
    <workbookView xWindow="0" yWindow="0" windowWidth="19095" windowHeight="8115" firstSheet="1" activeTab="1"/>
  </bookViews>
  <sheets>
    <sheet name="記入上の注意" sheetId="3" state="hidden" r:id="rId1"/>
    <sheet name="はじめにお読みください" sheetId="10" r:id="rId2"/>
    <sheet name="申請書（直接記載用）" sheetId="18" r:id="rId3"/>
    <sheet name="記載例（直接記載用）" sheetId="16" r:id="rId4"/>
    <sheet name="申請書（自動入力用）" sheetId="2" r:id="rId5"/>
    <sheet name="入力用(自動入力用)" sheetId="6" r:id="rId6"/>
    <sheet name="入力例（自動入力用）" sheetId="17" r:id="rId7"/>
    <sheet name="見づらい場合" sheetId="4" state="hidden" r:id="rId8"/>
  </sheets>
  <definedNames>
    <definedName name="_xlnm.Print_Area" localSheetId="4">'申請書（自動入力用）'!$A$1:$BO$45</definedName>
    <definedName name="_xlnm.Print_Area" localSheetId="2">'申請書（直接記載用）'!$A$1:$BO$46</definedName>
    <definedName name="_xlnm.Print_Area" localSheetId="5">'入力用(自動入力用)'!$A$1:$AN$62</definedName>
    <definedName name="関連債権者_債権者コード">'入力用(自動入力用)'!$J$45</definedName>
    <definedName name="関連債権者_債権者コード_枝番">'入力用(自動入力用)'!$O$45</definedName>
    <definedName name="関連債権者_氏名">'入力用(自動入力用)'!$J$44</definedName>
    <definedName name="金融機関コード">'入力用(自動入力用)'!$J$33</definedName>
    <definedName name="金融機関コード_前払金">'入力用(自動入力用)'!$J$39</definedName>
    <definedName name="金融機関名">'入力用(自動入力用)'!$J$31</definedName>
    <definedName name="金融機関名_前払金">'入力用(自動入力用)'!$J$37</definedName>
    <definedName name="区市町村">'入力用(自動入力用)'!$J$21</definedName>
    <definedName name="区市町村フリガナ">'入力用(自動入力用)'!$J$22</definedName>
    <definedName name="口座番号">'入力用(自動入力用)'!$J$35</definedName>
    <definedName name="口座番号_前払金">'入力用(自動入力用)'!$J$41</definedName>
    <definedName name="口座名義人カナ">'入力用(自動入力用)'!$J$36</definedName>
    <definedName name="債権者コード">'入力用(自動入力用)'!$J$5</definedName>
    <definedName name="債権者コード_枝番">'入力用(自動入力用)'!$O$5</definedName>
    <definedName name="支払方法">'入力用(自動入力用)'!$J$30</definedName>
    <definedName name="氏名１">'入力用(自動入力用)'!$J$12</definedName>
    <definedName name="氏名１フリガナ">'入力用(自動入力用)'!$J$13</definedName>
    <definedName name="氏名２">'入力用(自動入力用)'!$J$14</definedName>
    <definedName name="氏名２フリガナ">'入力用(自動入力用)'!$J$15</definedName>
    <definedName name="執行機関名">'入力用(自動入力用)'!$J$7</definedName>
    <definedName name="住所コード">'入力用(自動入力用)'!$J$18</definedName>
    <definedName name="処理区分">'入力用(自動入力用)'!$J$6</definedName>
    <definedName name="申請者_氏名">'入力用(自動入力用)'!$J$53</definedName>
    <definedName name="申請者_住所">'入力用(自動入力用)'!$J$52</definedName>
    <definedName name="申請者_電話番号">'入力用(自動入力用)'!$J$54</definedName>
    <definedName name="申請年月日_月">'入力用(自動入力用)'!$O$51</definedName>
    <definedName name="申請年月日_元号">'入力用(自動入力用)'!$J$51</definedName>
    <definedName name="申請年月日_日">'入力用(自動入力用)'!$R$51</definedName>
    <definedName name="申請年月日_年">'入力用(自動入力用)'!$L$51</definedName>
    <definedName name="担当者名">'入力用(自動入力用)'!$J$9</definedName>
    <definedName name="店舗名">'入力用(自動入力用)'!$J$32</definedName>
    <definedName name="店舗名_前払金">'入力用(自動入力用)'!$J$38</definedName>
    <definedName name="電話番号">'入力用(自動入力用)'!$J$27</definedName>
    <definedName name="電話番号内線">'入力用(自動入力用)'!$J$8</definedName>
    <definedName name="都道府県">'入力用(自動入力用)'!$J$20</definedName>
    <definedName name="番地">'入力用(自動入力用)'!$J$23</definedName>
    <definedName name="番地フリガナ">'入力用(自動入力用)'!$J$24</definedName>
    <definedName name="備考">'入力用(自動入力用)'!$J$48</definedName>
    <definedName name="方書">'入力用(自動入力用)'!$J$25</definedName>
    <definedName name="方書フリガナ">'入力用(自動入力用)'!$J$26</definedName>
    <definedName name="法人担当者_Email">'入力用(自動入力用)'!$J$59</definedName>
    <definedName name="法人担当者_所属氏名">'入力用(自動入力用)'!$J$57</definedName>
    <definedName name="法人担当者_電話番号">'入力用(自動入力用)'!$J$58</definedName>
    <definedName name="郵便番号">'入力用(自動入力用)'!$J$19</definedName>
    <definedName name="預金種別">'入力用(自動入力用)'!$J$34</definedName>
    <definedName name="預金種別_前払金">'入力用(自動入力用)'!$J$40</definedName>
  </definedNames>
  <calcPr calcId="162913"/>
</workbook>
</file>

<file path=xl/calcChain.xml><?xml version="1.0" encoding="utf-8"?>
<calcChain xmlns="http://schemas.openxmlformats.org/spreadsheetml/2006/main">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I12" i="2"/>
  <c r="Z9" i="2"/>
  <c r="I33" i="2"/>
  <c r="X33" i="2"/>
  <c r="AJ33" i="2"/>
  <c r="Q12" i="2"/>
  <c r="AL9" i="2"/>
  <c r="AA9" i="2"/>
  <c r="O33" i="2"/>
  <c r="AL12" i="2"/>
  <c r="AB9" i="2"/>
  <c r="AL33" i="2"/>
  <c r="L12" i="2"/>
  <c r="AP9" i="2"/>
  <c r="K9" i="2"/>
  <c r="AH33" i="2"/>
  <c r="AE12" i="2"/>
  <c r="AC9" i="2"/>
  <c r="AP12" i="2"/>
  <c r="T33" i="2"/>
  <c r="AC12" i="2"/>
  <c r="Y9" i="2"/>
  <c r="AO33" i="2"/>
  <c r="X12" i="2"/>
  <c r="Q9" i="2"/>
  <c r="AO12" i="2"/>
  <c r="AN9" i="2"/>
  <c r="Z33" i="2"/>
  <c r="P33" i="2"/>
  <c r="AS12" i="2"/>
  <c r="AM33" i="2"/>
  <c r="E33" i="2"/>
  <c r="AT12" i="2"/>
  <c r="P9" i="2"/>
  <c r="AG33" i="2"/>
  <c r="V12" i="2"/>
  <c r="U9" i="2"/>
  <c r="N33" i="2"/>
  <c r="AB33" i="2"/>
  <c r="W33" i="2"/>
  <c r="Q33" i="2"/>
  <c r="AN33" i="2"/>
  <c r="AR12" i="2"/>
  <c r="I12" i="2"/>
  <c r="AU12" i="2"/>
  <c r="AN12" i="2"/>
  <c r="AD12" i="2"/>
  <c r="AM9" i="2"/>
  <c r="AI9" i="2"/>
  <c r="AR9" i="2"/>
  <c r="S9" i="2"/>
  <c r="O9" i="2"/>
  <c r="AV12" i="2"/>
  <c r="AF9" i="2"/>
  <c r="W9" i="2"/>
  <c r="AA33" i="2"/>
  <c r="V33" i="2"/>
  <c r="G33" i="2"/>
  <c r="AQ12" i="2"/>
  <c r="P12" i="2"/>
  <c r="AJ9" i="2"/>
  <c r="L9" i="2"/>
  <c r="J33" i="2"/>
  <c r="H33" i="2"/>
  <c r="AC33" i="2"/>
  <c r="AA12" i="2"/>
  <c r="AJ12" i="2"/>
  <c r="K12" i="2"/>
  <c r="AT9" i="2"/>
  <c r="R33" i="2"/>
  <c r="C33" i="2"/>
  <c r="F33" i="2"/>
  <c r="U33" i="2"/>
  <c r="AB12" i="2"/>
  <c r="AM12" i="2"/>
  <c r="V9" i="2"/>
  <c r="AH9" i="2"/>
  <c r="Y12" i="2"/>
  <c r="AE9" i="2"/>
  <c r="B33" i="2"/>
  <c r="N12" i="2"/>
  <c r="AO9" i="2"/>
  <c r="AV9" i="2"/>
  <c r="S33" i="2"/>
  <c r="AK33" i="2"/>
  <c r="L33" i="2"/>
  <c r="D33" i="2"/>
  <c r="Y33" i="2"/>
  <c r="W12" i="2"/>
  <c r="O12" i="2"/>
  <c r="M12" i="2"/>
  <c r="AG12" i="2"/>
  <c r="R9" i="2"/>
  <c r="AG9" i="2"/>
  <c r="T9" i="2"/>
  <c r="K33" i="2"/>
  <c r="S12" i="2"/>
  <c r="J12" i="2"/>
  <c r="AD9" i="2"/>
  <c r="N9" i="2"/>
  <c r="AE33" i="2"/>
  <c r="AF12" i="2"/>
  <c r="AF33" i="2"/>
  <c r="AI33" i="2"/>
  <c r="T12" i="2"/>
  <c r="U12" i="2"/>
  <c r="M9" i="2"/>
  <c r="AU9" i="2"/>
  <c r="AS9" i="2"/>
  <c r="AD33" i="2"/>
  <c r="AH12" i="2"/>
  <c r="R12" i="2"/>
  <c r="X9" i="2"/>
  <c r="AK12" i="2"/>
  <c r="M33" i="2"/>
  <c r="AQ9" i="2"/>
  <c r="Z12" i="2"/>
  <c r="AK9" i="2"/>
</calcChain>
</file>

<file path=xl/sharedStrings.xml><?xml version="1.0" encoding="utf-8"?>
<sst xmlns="http://schemas.openxmlformats.org/spreadsheetml/2006/main" count="328" uniqueCount="200">
  <si>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</si>
  <si>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</si>
  <si>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</si>
  <si>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</si>
  <si>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</si>
  <si>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</si>
  <si>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</si>
  <si>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</si>
  <si>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</si>
  <si>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</si>
  <si>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</si>
  <si>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</si>
  <si>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</si>
  <si>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</si>
  <si>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</si>
  <si>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</si>
  <si>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</si>
  <si>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</si>
  <si>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</si>
  <si>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</si>
  <si>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</si>
  <si>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</si>
  <si>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</si>
  <si>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</si>
  <si>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</si>
  <si>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</si>
  <si>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</si>
  <si>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</si>
  <si>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</si>
  <si>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</si>
  <si>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</si>
  <si>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</si>
  <si>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</si>
  <si>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</si>
  <si>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</si>
  <si>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</si>
  <si>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</si>
  <si>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</si>
  <si>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</si>
  <si>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</si>
  <si>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</si>
  <si>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</si>
  <si>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</si>
  <si>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</si>
  <si>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</si>
  <si>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</si>
  <si>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</si>
  <si>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</si>
  <si>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1.口座振替　2.隔地払（支店）　3.隔地払（他店）　4.隔地払（郵便局）　5.支払証</t>
    <rPh sb="3" eb="5">
      <t>コウザ</t>
    </rPh>
    <rPh sb="5" eb="7">
      <t>フリカエ</t>
    </rPh>
    <rPh sb="10" eb="12">
      <t>カクチ</t>
    </rPh>
    <rPh sb="12" eb="13">
      <t>バラ</t>
    </rPh>
    <rPh sb="14" eb="16">
      <t>シテン</t>
    </rPh>
    <rPh sb="20" eb="22">
      <t>カクチ</t>
    </rPh>
    <rPh sb="22" eb="23">
      <t>バラ</t>
    </rPh>
    <rPh sb="24" eb="26">
      <t>タテン</t>
    </rPh>
    <rPh sb="30" eb="32">
      <t>カクチ</t>
    </rPh>
    <rPh sb="32" eb="33">
      <t>バラ</t>
    </rPh>
    <rPh sb="34" eb="37">
      <t>ユウビンキョク</t>
    </rPh>
    <rPh sb="41" eb="44">
      <t>シハライショウ</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</si>
  <si>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</si>
  <si>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</si>
  <si>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</si>
  <si>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</si>
  <si>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</si>
  <si>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</si>
  <si>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</si>
  <si>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</si>
  <si>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</si>
  <si>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</si>
  <si>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</si>
  <si>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</si>
  <si>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</si>
  <si>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</si>
  <si>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</si>
  <si>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</si>
  <si>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</si>
  <si>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</si>
  <si>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</si>
  <si>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</si>
  <si>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</si>
  <si>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</si>
  <si>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</si>
  <si>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</si>
  <si>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</si>
  <si>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</si>
  <si>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</si>
  <si>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</si>
  <si>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</si>
  <si>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</si>
  <si>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</si>
  <si>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</si>
  <si>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</si>
  <si>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</si>
  <si>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</si>
  <si>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</si>
  <si>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</si>
  <si>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</si>
  <si>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</si>
  <si>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</si>
  <si>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</si>
  <si>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</si>
  <si>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</si>
  <si>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</si>
  <si>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</si>
  <si>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</si>
  <si>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</si>
  <si>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</si>
  <si>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</si>
  <si>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</si>
  <si>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</si>
  <si>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</si>
  <si>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</si>
  <si>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</si>
  <si>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</si>
  <si>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</si>
  <si>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</si>
  <si>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</si>
  <si>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</si>
  <si>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</si>
  <si>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</si>
  <si>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</si>
  <si>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</si>
  <si>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</si>
  <si>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</si>
  <si>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</si>
  <si>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</si>
  <si>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</si>
  <si>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</si>
  <si>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</si>
  <si>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</si>
  <si>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</si>
  <si>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</si>
  <si>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</si>
  <si>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</si>
  <si>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</si>
  <si>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</si>
  <si>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</si>
  <si>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</si>
  <si>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</si>
  <si>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</si>
  <si>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</si>
  <si>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</si>
  <si>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</si>
  <si>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</si>
  <si>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</si>
  <si>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</si>
  <si>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</si>
  <si>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</si>
  <si>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</si>
  <si>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</si>
  <si>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</si>
  <si>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</si>
  <si>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</si>
  <si>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</si>
  <si>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</si>
  <si>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</si>
  <si>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</si>
  <si>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</si>
  <si>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</si>
  <si>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</si>
  <si>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</si>
  <si>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</si>
  <si>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</si>
  <si>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</si>
  <si>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</si>
  <si>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</si>
  <si>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</si>
  <si>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</si>
  <si>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</si>
  <si>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</si>
  <si>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</si>
  <si>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</si>
  <si>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</si>
  <si>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</si>
  <si>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</si>
  <si>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</si>
  <si>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</si>
  <si>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</si>
  <si>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</si>
  <si>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</si>
  <si>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</si>
  <si>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</si>
  <si>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</si>
  <si>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</si>
  <si>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</si>
  <si>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</si>
  <si>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</si>
  <si>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</si>
  <si>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</si>
  <si>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</si>
  <si>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</si>
  <si>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</si>
  <si>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</si>
  <si>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</si>
  <si>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</si>
  <si>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</si>
  <si>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</si>
  <si>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</si>
  <si>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</si>
  <si>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</si>
  <si>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</si>
  <si>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</si>
  <si>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</si>
  <si>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</si>
  <si>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</si>
  <si>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</si>
  <si>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</si>
  <si>
    <t>雇用労政課</t>
    <rPh sb="0" eb="5">
      <t>コヨウロウセイカ</t>
    </rPh>
    <phoneticPr fontId="1"/>
  </si>
  <si>
    <t>024-521-7290</t>
    <phoneticPr fontId="1"/>
  </si>
  <si>
    <t>　申請書を印刷して手書きしていただいても構いません。</t>
    <rPh sb="1" eb="4">
      <t>シンセイショ</t>
    </rPh>
    <rPh sb="5" eb="7">
      <t>インサツ</t>
    </rPh>
    <rPh sb="9" eb="11">
      <t>テガ</t>
    </rPh>
    <rPh sb="20" eb="21">
      <t>カマ</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</si>
</sst>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66">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53" xfId="0" applyNumberFormat="1" applyFont="1" applyFill="1" applyBorder="1" applyAlignment="1">
      <alignment horizontal="center" vertical="center"/>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49" fontId="13" fillId="0" borderId="68"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wrapText="1"/>
      <protection locked="0"/>
    </xf>
    <xf numFmtId="0" fontId="4" fillId="2" borderId="4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2" borderId="26" xfId="0" applyNumberFormat="1" applyFont="1" applyFill="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2" borderId="42"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0" xfId="0" applyNumberFormat="1" applyFont="1" applyFill="1" applyBorder="1" applyAlignment="1">
      <alignment vertical="center" shrinkToFit="1"/>
    </xf>
    <xf numFmtId="0" fontId="6" fillId="2" borderId="31" xfId="0" applyNumberFormat="1" applyFont="1" applyFill="1" applyBorder="1" applyAlignment="1">
      <alignment vertical="center" shrinkToFit="1"/>
    </xf>
    <xf numFmtId="0" fontId="6" fillId="2" borderId="1" xfId="0" applyNumberFormat="1" applyFont="1" applyFill="1" applyBorder="1" applyAlignment="1">
      <alignment horizontal="center" vertical="center" shrinkToFit="1"/>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7" xfId="0" applyNumberFormat="1" applyFont="1" applyBorder="1" applyAlignment="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0" fontId="6" fillId="2" borderId="29" xfId="0" applyNumberFormat="1" applyFont="1" applyFill="1" applyBorder="1" applyAlignment="1">
      <alignment vertical="center" shrinkToFit="1"/>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0" fontId="4" fillId="2" borderId="60"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29"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62"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5" fillId="0" borderId="0" xfId="0" applyNumberFormat="1" applyFont="1" applyAlignment="1">
      <alignment horizontal="distributed"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0" xfId="0" applyNumberFormat="1" applyFont="1" applyAlignment="1">
      <alignment horizontal="right"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4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13" xfId="0" applyNumberFormat="1" applyFont="1" applyFill="1" applyBorder="1" applyAlignment="1">
      <alignment horizontal="center" vertical="center" shrinkToFit="1"/>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0" fontId="4" fillId="0" borderId="26"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27" xfId="0" applyNumberFormat="1" applyFont="1" applyFill="1" applyBorder="1" applyAlignment="1">
      <alignment horizontal="center"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15</xdr:col>
      <xdr:colOff>39538</xdr:colOff>
      <xdr:row>42</xdr:row>
      <xdr:rowOff>39098</xdr:rowOff>
    </xdr:to>
    <xdr:pic>
      <xdr:nvPicPr>
        <xdr:cNvPr id="2" name="図 1"/>
        <xdr:cNvPicPr>
          <a:picLocks noChangeAspect="1"/>
        </xdr:cNvPicPr>
      </xdr:nvPicPr>
      <xdr:blipFill>
        <a:blip xmlns:r="http://schemas.openxmlformats.org/officeDocument/2006/relationships" r:embed="rId1"/>
        <a:stretch>
          <a:fillRect/>
        </a:stretch>
      </xdr:blipFill>
      <xdr:spPr>
        <a:xfrm>
          <a:off x="19050" y="85725"/>
          <a:ext cx="10307488" cy="7154273"/>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9" sqref="F9"/>
    </sheetView>
  </sheetViews>
  <sheetFormatPr defaultRowHeight="13.5" x14ac:dyDescent="0.15"/>
  <sheetData>
    <row r="1" spans="1:1" x14ac:dyDescent="0.15">
      <c r="A1" t="s">
        <v>35</v>
      </c>
    </row>
    <row r="2" spans="1:1" x14ac:dyDescent="0.15">
      <c r="A2" t="s">
        <v>33</v>
      </c>
    </row>
    <row r="3" spans="1:1" x14ac:dyDescent="0.15">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1"/>
  <sheetViews>
    <sheetView showGridLines="0" tabSelected="1" zoomScaleNormal="100" workbookViewId="0">
      <selection activeCell="B7" sqref="B7"/>
    </sheetView>
  </sheetViews>
  <sheetFormatPr defaultColWidth="3.75" defaultRowHeight="19.899999999999999" customHeight="1" x14ac:dyDescent="0.15"/>
  <cols>
    <col min="1" max="16384" width="3.75" style="55"/>
  </cols>
  <sheetData>
    <row r="2" spans="1:34" ht="19.899999999999999" customHeight="1" x14ac:dyDescent="0.15">
      <c r="A2" s="55" t="s">
        <v>108</v>
      </c>
      <c r="F2" s="98"/>
      <c r="G2" s="98"/>
      <c r="H2" s="98"/>
      <c r="I2" s="98"/>
    </row>
    <row r="3" spans="1:34" ht="19.899999999999999" customHeight="1" x14ac:dyDescent="0.15">
      <c r="B3" s="55" t="s">
        <v>183</v>
      </c>
      <c r="F3" s="98"/>
      <c r="G3" s="98"/>
      <c r="H3" s="98"/>
      <c r="I3" s="98"/>
    </row>
    <row r="4" spans="1:34" ht="19.899999999999999" customHeight="1" x14ac:dyDescent="0.15">
      <c r="B4" s="55" t="s">
        <v>195</v>
      </c>
      <c r="F4" s="98"/>
      <c r="G4" s="98"/>
      <c r="H4" s="98"/>
      <c r="I4" s="98"/>
    </row>
    <row r="5" spans="1:34" ht="19.899999999999999" customHeight="1" x14ac:dyDescent="0.15">
      <c r="B5" s="55" t="s">
        <v>199</v>
      </c>
      <c r="F5" s="98"/>
      <c r="G5" s="98"/>
      <c r="H5" s="98"/>
      <c r="I5" s="98"/>
    </row>
    <row r="6" spans="1:34" ht="19.899999999999999" customHeight="1" x14ac:dyDescent="0.15">
      <c r="F6" s="98"/>
      <c r="G6" s="98"/>
      <c r="H6" s="98"/>
      <c r="I6" s="98"/>
    </row>
    <row r="7" spans="1:34" ht="19.899999999999999" customHeight="1" x14ac:dyDescent="0.15">
      <c r="F7" s="98"/>
      <c r="G7" s="98"/>
      <c r="H7" s="98"/>
      <c r="I7" s="98"/>
      <c r="AH7" s="99"/>
    </row>
    <row r="8" spans="1:34" ht="19.899999999999999" customHeight="1" x14ac:dyDescent="0.15">
      <c r="A8" s="98" t="s">
        <v>134</v>
      </c>
      <c r="B8" s="98"/>
      <c r="C8" s="98"/>
      <c r="D8" s="98"/>
      <c r="F8" s="98"/>
      <c r="G8" s="98"/>
      <c r="H8" s="98"/>
      <c r="I8" s="98"/>
    </row>
    <row r="9" spans="1:34" ht="19.899999999999999" customHeight="1" x14ac:dyDescent="0.15">
      <c r="A9" s="98"/>
      <c r="B9" s="98" t="s">
        <v>167</v>
      </c>
      <c r="C9" s="98"/>
      <c r="D9" s="98"/>
      <c r="F9" s="98"/>
      <c r="G9" s="98"/>
      <c r="H9" s="98"/>
      <c r="I9" s="98"/>
    </row>
    <row r="10" spans="1:34" ht="19.899999999999999" customHeight="1" x14ac:dyDescent="0.15">
      <c r="A10" s="98"/>
      <c r="B10" s="98" t="s">
        <v>196</v>
      </c>
      <c r="C10" s="98"/>
      <c r="D10" s="98"/>
      <c r="F10" s="98"/>
      <c r="G10" s="98"/>
      <c r="H10" s="98"/>
      <c r="I10" s="98"/>
    </row>
    <row r="11" spans="1:34" ht="19.899999999999999" customHeight="1" x14ac:dyDescent="0.15">
      <c r="A11" s="98"/>
      <c r="B11" s="98" t="s">
        <v>187</v>
      </c>
      <c r="C11" s="98"/>
      <c r="D11" s="98"/>
      <c r="F11" s="98"/>
      <c r="G11" s="98"/>
      <c r="H11" s="98"/>
      <c r="I11" s="98"/>
    </row>
    <row r="12" spans="1:34" ht="19.899999999999999" customHeight="1" x14ac:dyDescent="0.15">
      <c r="A12" s="98"/>
      <c r="B12" s="98" t="s">
        <v>186</v>
      </c>
      <c r="C12" s="98"/>
      <c r="D12" s="98"/>
      <c r="F12" s="98"/>
      <c r="G12" s="98"/>
      <c r="H12" s="98"/>
      <c r="I12" s="98"/>
    </row>
    <row r="13" spans="1:34" ht="19.899999999999999" customHeight="1" x14ac:dyDescent="0.15">
      <c r="A13" s="98"/>
      <c r="B13" s="98" t="s">
        <v>189</v>
      </c>
      <c r="C13" s="98"/>
      <c r="D13" s="98"/>
      <c r="F13" s="98"/>
      <c r="G13" s="98"/>
      <c r="H13" s="98"/>
      <c r="I13" s="98"/>
    </row>
    <row r="14" spans="1:34" ht="19.899999999999999" customHeight="1" x14ac:dyDescent="0.15">
      <c r="A14" s="98"/>
      <c r="B14" s="98" t="s">
        <v>188</v>
      </c>
      <c r="C14" s="98"/>
      <c r="D14" s="98"/>
      <c r="F14" s="98"/>
      <c r="G14" s="98"/>
      <c r="H14" s="98"/>
      <c r="I14" s="98"/>
    </row>
    <row r="15" spans="1:34" ht="19.899999999999999" customHeight="1" x14ac:dyDescent="0.15">
      <c r="A15" s="98"/>
      <c r="B15" s="98" t="s">
        <v>190</v>
      </c>
      <c r="C15" s="98"/>
      <c r="D15" s="98"/>
      <c r="F15" s="98"/>
      <c r="G15" s="98"/>
      <c r="H15" s="98"/>
      <c r="I15" s="98"/>
    </row>
    <row r="16" spans="1:34" ht="19.899999999999999" customHeight="1" x14ac:dyDescent="0.15">
      <c r="A16" s="98"/>
      <c r="B16" s="98" t="s">
        <v>191</v>
      </c>
      <c r="C16" s="98"/>
      <c r="D16" s="98"/>
      <c r="F16" s="98"/>
      <c r="G16" s="98"/>
      <c r="H16" s="98"/>
      <c r="I16" s="98"/>
    </row>
    <row r="17" spans="1:9" ht="19.899999999999999" customHeight="1" x14ac:dyDescent="0.15">
      <c r="A17" s="98"/>
      <c r="B17" s="98" t="s">
        <v>192</v>
      </c>
      <c r="C17" s="98"/>
      <c r="D17" s="98"/>
      <c r="F17" s="98"/>
      <c r="G17" s="98"/>
      <c r="H17" s="98"/>
      <c r="I17" s="98"/>
    </row>
    <row r="18" spans="1:9" ht="19.899999999999999" customHeight="1" x14ac:dyDescent="0.15">
      <c r="A18" s="98"/>
      <c r="B18" s="98" t="s">
        <v>184</v>
      </c>
      <c r="C18" s="98"/>
      <c r="D18" s="98"/>
      <c r="F18" s="98"/>
      <c r="G18" s="98"/>
      <c r="H18" s="98"/>
      <c r="I18" s="98"/>
    </row>
    <row r="19" spans="1:9" ht="19.899999999999999" customHeight="1" x14ac:dyDescent="0.15">
      <c r="A19" s="98"/>
      <c r="B19" s="98" t="s">
        <v>185</v>
      </c>
      <c r="C19" s="98"/>
      <c r="D19" s="98"/>
      <c r="F19" s="98"/>
      <c r="G19" s="98"/>
      <c r="H19" s="98"/>
      <c r="I19" s="98"/>
    </row>
    <row r="20" spans="1:9" ht="19.899999999999999" customHeight="1" x14ac:dyDescent="0.15">
      <c r="A20" s="98"/>
      <c r="B20" s="98" t="s">
        <v>193</v>
      </c>
      <c r="C20" s="98"/>
      <c r="D20" s="98"/>
    </row>
    <row r="21" spans="1:9" ht="19.899999999999999" customHeight="1" x14ac:dyDescent="0.15">
      <c r="B21" s="55" t="s">
        <v>194</v>
      </c>
    </row>
  </sheetData>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T48"/>
  <sheetViews>
    <sheetView topLeftCell="P1" zoomScale="80" zoomScaleNormal="80" workbookViewId="0">
      <selection activeCell="BF9" sqref="BF9"/>
    </sheetView>
  </sheetViews>
  <sheetFormatPr defaultColWidth="2.5" defaultRowHeight="13.5" x14ac:dyDescent="0.15"/>
  <cols>
    <col min="1" max="67" width="2.75" style="17" customWidth="1"/>
    <col min="68" max="16384" width="2.5" style="17"/>
  </cols>
  <sheetData>
    <row r="1" spans="1:67" s="106" customFormat="1" ht="15" customHeight="1" x14ac:dyDescent="0.15">
      <c r="T1" s="287" t="s">
        <v>25</v>
      </c>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row>
    <row r="2" spans="1:67" s="106" customFormat="1" ht="15" customHeight="1" x14ac:dyDescent="0.15">
      <c r="B2" s="254" t="s">
        <v>1</v>
      </c>
      <c r="C2" s="241"/>
      <c r="D2" s="241"/>
      <c r="E2" s="241"/>
      <c r="F2" s="241"/>
      <c r="G2" s="241"/>
      <c r="H2" s="241"/>
      <c r="I2" s="242"/>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Z2" s="352" t="s">
        <v>168</v>
      </c>
      <c r="BA2" s="282" t="s">
        <v>24</v>
      </c>
      <c r="BB2" s="283"/>
      <c r="BC2" s="283"/>
      <c r="BD2" s="283"/>
      <c r="BE2" s="284"/>
      <c r="BF2" s="267" t="s">
        <v>197</v>
      </c>
      <c r="BG2" s="267"/>
      <c r="BH2" s="267"/>
      <c r="BI2" s="267"/>
      <c r="BJ2" s="267"/>
      <c r="BK2" s="267"/>
      <c r="BL2" s="267"/>
      <c r="BM2" s="267"/>
      <c r="BN2" s="267"/>
      <c r="BO2" s="268"/>
    </row>
    <row r="3" spans="1:67" s="106" customFormat="1" ht="15" customHeight="1" x14ac:dyDescent="0.15">
      <c r="B3" s="108"/>
      <c r="C3" s="108"/>
      <c r="D3" s="108"/>
      <c r="E3" s="108"/>
      <c r="F3" s="108"/>
      <c r="G3" s="108"/>
      <c r="H3" s="108"/>
      <c r="I3" s="108"/>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353"/>
      <c r="BA3" s="285"/>
      <c r="BB3" s="251"/>
      <c r="BC3" s="251"/>
      <c r="BD3" s="251"/>
      <c r="BE3" s="286"/>
      <c r="BF3" s="269"/>
      <c r="BG3" s="269"/>
      <c r="BH3" s="269"/>
      <c r="BI3" s="269"/>
      <c r="BJ3" s="269"/>
      <c r="BK3" s="269"/>
      <c r="BL3" s="269"/>
      <c r="BM3" s="269"/>
      <c r="BN3" s="269"/>
      <c r="BO3" s="270"/>
    </row>
    <row r="4" spans="1:67" s="106" customFormat="1" ht="15" customHeight="1" x14ac:dyDescent="0.15">
      <c r="B4" s="254" t="s">
        <v>0</v>
      </c>
      <c r="C4" s="241"/>
      <c r="D4" s="241"/>
      <c r="E4" s="241"/>
      <c r="F4" s="241"/>
      <c r="G4" s="241"/>
      <c r="H4" s="241"/>
      <c r="I4" s="241"/>
      <c r="J4" s="241"/>
      <c r="K4" s="241"/>
      <c r="L4" s="241"/>
      <c r="M4" s="241"/>
      <c r="N4" s="241"/>
      <c r="O4" s="242"/>
      <c r="R4" s="254" t="s">
        <v>169</v>
      </c>
      <c r="S4" s="241"/>
      <c r="T4" s="241"/>
      <c r="U4" s="241"/>
      <c r="V4" s="241"/>
      <c r="W4" s="241"/>
      <c r="X4" s="241"/>
      <c r="Y4" s="241"/>
      <c r="Z4" s="241"/>
      <c r="AA4" s="241"/>
      <c r="AB4" s="241"/>
      <c r="AC4" s="242"/>
      <c r="AD4" s="110"/>
      <c r="AE4" s="110"/>
      <c r="AT4" s="110"/>
      <c r="AU4" s="110"/>
      <c r="AV4" s="110"/>
      <c r="AW4" s="110"/>
      <c r="AX4" s="110"/>
      <c r="AY4" s="110"/>
      <c r="AZ4" s="353"/>
      <c r="BA4" s="271" t="s">
        <v>47</v>
      </c>
      <c r="BB4" s="272"/>
      <c r="BC4" s="272"/>
      <c r="BD4" s="272"/>
      <c r="BE4" s="273"/>
      <c r="BF4" s="267" t="s">
        <v>198</v>
      </c>
      <c r="BG4" s="267"/>
      <c r="BH4" s="267"/>
      <c r="BI4" s="267"/>
      <c r="BJ4" s="267"/>
      <c r="BK4" s="267"/>
      <c r="BL4" s="267"/>
      <c r="BM4" s="267"/>
      <c r="BN4" s="267"/>
      <c r="BO4" s="268"/>
    </row>
    <row r="5" spans="1:67" s="106" customFormat="1" ht="15" customHeight="1" x14ac:dyDescent="0.15">
      <c r="B5" s="292"/>
      <c r="C5" s="217"/>
      <c r="D5" s="217"/>
      <c r="E5" s="217"/>
      <c r="F5" s="217"/>
      <c r="G5" s="217"/>
      <c r="H5" s="217"/>
      <c r="I5" s="217"/>
      <c r="J5" s="217"/>
      <c r="K5" s="217"/>
      <c r="L5" s="294"/>
      <c r="M5" s="254" t="s">
        <v>9</v>
      </c>
      <c r="N5" s="288"/>
      <c r="O5" s="289"/>
      <c r="R5" s="290"/>
      <c r="S5" s="290"/>
      <c r="T5" s="291" t="s">
        <v>170</v>
      </c>
      <c r="U5" s="291"/>
      <c r="V5" s="291"/>
      <c r="W5" s="291"/>
      <c r="X5" s="291"/>
      <c r="Y5" s="291"/>
      <c r="Z5" s="291"/>
      <c r="AA5" s="291"/>
      <c r="AB5" s="291"/>
      <c r="AC5" s="291"/>
      <c r="AZ5" s="353"/>
      <c r="BA5" s="274"/>
      <c r="BB5" s="275"/>
      <c r="BC5" s="275"/>
      <c r="BD5" s="275"/>
      <c r="BE5" s="276"/>
      <c r="BF5" s="269"/>
      <c r="BG5" s="269"/>
      <c r="BH5" s="269"/>
      <c r="BI5" s="269"/>
      <c r="BJ5" s="269"/>
      <c r="BK5" s="269"/>
      <c r="BL5" s="269"/>
      <c r="BM5" s="269"/>
      <c r="BN5" s="269"/>
      <c r="BO5" s="270"/>
    </row>
    <row r="6" spans="1:67" s="106" customFormat="1" ht="15" customHeight="1" x14ac:dyDescent="0.15">
      <c r="B6" s="293"/>
      <c r="C6" s="218"/>
      <c r="D6" s="218"/>
      <c r="E6" s="218"/>
      <c r="F6" s="218"/>
      <c r="G6" s="218"/>
      <c r="H6" s="218"/>
      <c r="I6" s="218"/>
      <c r="J6" s="218"/>
      <c r="K6" s="218"/>
      <c r="L6" s="295"/>
      <c r="M6" s="254"/>
      <c r="N6" s="288"/>
      <c r="O6" s="289"/>
      <c r="R6" s="290"/>
      <c r="S6" s="290"/>
      <c r="T6" s="291"/>
      <c r="U6" s="291"/>
      <c r="V6" s="291"/>
      <c r="W6" s="291"/>
      <c r="X6" s="291"/>
      <c r="Y6" s="291"/>
      <c r="Z6" s="291"/>
      <c r="AA6" s="291"/>
      <c r="AB6" s="291"/>
      <c r="AC6" s="291"/>
      <c r="AZ6" s="353"/>
      <c r="BA6" s="271" t="s">
        <v>39</v>
      </c>
      <c r="BB6" s="272"/>
      <c r="BC6" s="272"/>
      <c r="BD6" s="272"/>
      <c r="BE6" s="273"/>
      <c r="BF6" s="267"/>
      <c r="BG6" s="267"/>
      <c r="BH6" s="267"/>
      <c r="BI6" s="267"/>
      <c r="BJ6" s="267"/>
      <c r="BK6" s="267"/>
      <c r="BL6" s="267"/>
      <c r="BM6" s="267"/>
      <c r="BN6" s="267"/>
      <c r="BO6" s="268"/>
    </row>
    <row r="7" spans="1:67" s="106" customFormat="1" ht="15" customHeight="1" thickBot="1" x14ac:dyDescent="0.2">
      <c r="AZ7" s="354"/>
      <c r="BA7" s="274"/>
      <c r="BB7" s="275"/>
      <c r="BC7" s="275"/>
      <c r="BD7" s="275"/>
      <c r="BE7" s="276"/>
      <c r="BF7" s="269"/>
      <c r="BG7" s="269"/>
      <c r="BH7" s="269"/>
      <c r="BI7" s="269"/>
      <c r="BJ7" s="269"/>
      <c r="BK7" s="269"/>
      <c r="BL7" s="269"/>
      <c r="BM7" s="269"/>
      <c r="BN7" s="269"/>
      <c r="BO7" s="270"/>
    </row>
    <row r="8" spans="1:67" s="106" customFormat="1" ht="15" customHeight="1" thickTop="1" x14ac:dyDescent="0.15">
      <c r="A8" s="2"/>
      <c r="B8" s="277" t="s">
        <v>6</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9"/>
    </row>
    <row r="9" spans="1:67" s="106" customFormat="1" ht="30" customHeight="1" x14ac:dyDescent="0.15">
      <c r="A9" s="26"/>
      <c r="B9" s="105"/>
      <c r="C9" s="241" t="s">
        <v>5</v>
      </c>
      <c r="D9" s="241"/>
      <c r="E9" s="241"/>
      <c r="F9" s="241"/>
      <c r="G9" s="241"/>
      <c r="H9" s="242"/>
      <c r="I9" s="109"/>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3"/>
    </row>
    <row r="10" spans="1:67" s="106" customFormat="1" ht="30" customHeight="1" x14ac:dyDescent="0.15">
      <c r="A10" s="108"/>
      <c r="B10" s="111"/>
      <c r="C10" s="251" t="s">
        <v>2</v>
      </c>
      <c r="D10" s="251"/>
      <c r="E10" s="251"/>
      <c r="F10" s="251"/>
      <c r="G10" s="251"/>
      <c r="H10" s="251"/>
      <c r="I10" s="280"/>
      <c r="J10" s="281"/>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6"/>
      <c r="AW10" s="265"/>
      <c r="AX10" s="264"/>
      <c r="AY10" s="264"/>
      <c r="AZ10" s="264"/>
      <c r="BA10" s="264"/>
      <c r="BB10" s="264"/>
      <c r="BC10" s="264"/>
      <c r="BD10" s="264"/>
      <c r="BE10" s="264"/>
      <c r="BF10" s="264"/>
      <c r="BG10" s="264"/>
      <c r="BH10" s="264"/>
      <c r="BI10" s="264"/>
      <c r="BJ10" s="264"/>
      <c r="BK10" s="264"/>
      <c r="BL10" s="264"/>
      <c r="BM10" s="264"/>
      <c r="BN10" s="264"/>
    </row>
    <row r="11" spans="1:67" s="106" customFormat="1" ht="15" customHeight="1" x14ac:dyDescent="0.15">
      <c r="A11" s="108"/>
      <c r="B11" s="238" t="s">
        <v>7</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40"/>
    </row>
    <row r="12" spans="1:67" s="106" customFormat="1" ht="30" customHeight="1" x14ac:dyDescent="0.15">
      <c r="A12" s="108"/>
      <c r="B12" s="27"/>
      <c r="C12" s="241" t="s">
        <v>4</v>
      </c>
      <c r="D12" s="241"/>
      <c r="E12" s="241"/>
      <c r="F12" s="241"/>
      <c r="G12" s="241"/>
      <c r="H12" s="242"/>
      <c r="I12" s="109"/>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67" s="106" customFormat="1" ht="30" customHeight="1" thickBot="1" x14ac:dyDescent="0.2">
      <c r="A13" s="108"/>
      <c r="B13" s="28"/>
      <c r="C13" s="243" t="s">
        <v>3</v>
      </c>
      <c r="D13" s="243"/>
      <c r="E13" s="243"/>
      <c r="F13" s="243"/>
      <c r="G13" s="243"/>
      <c r="H13" s="244"/>
      <c r="I13" s="301"/>
      <c r="J13" s="302"/>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98"/>
      <c r="AW13" s="265"/>
      <c r="AX13" s="264"/>
      <c r="AY13" s="264"/>
      <c r="AZ13" s="264"/>
      <c r="BA13" s="264"/>
      <c r="BB13" s="264"/>
      <c r="BC13" s="264"/>
      <c r="BD13" s="264"/>
      <c r="BE13" s="264"/>
      <c r="BF13" s="264"/>
      <c r="BG13" s="264"/>
      <c r="BH13" s="264"/>
      <c r="BI13" s="264"/>
      <c r="BJ13" s="264"/>
      <c r="BK13" s="264"/>
      <c r="BL13" s="264"/>
      <c r="BM13" s="264"/>
      <c r="BN13" s="264"/>
    </row>
    <row r="14" spans="1:67" s="106" customFormat="1" ht="15" customHeight="1" thickTop="1" x14ac:dyDescent="0.15">
      <c r="A14" s="2"/>
      <c r="B14" s="232" t="s">
        <v>171</v>
      </c>
      <c r="C14" s="225"/>
      <c r="D14" s="225"/>
      <c r="E14" s="225"/>
      <c r="F14" s="226"/>
      <c r="G14" s="299" t="s">
        <v>8</v>
      </c>
      <c r="H14" s="300"/>
      <c r="I14" s="300"/>
      <c r="J14" s="300"/>
      <c r="K14" s="300"/>
      <c r="L14" s="300"/>
      <c r="M14" s="300"/>
      <c r="N14" s="300"/>
      <c r="O14" s="300"/>
      <c r="P14" s="300"/>
      <c r="Q14" s="300"/>
      <c r="R14" s="224" t="s">
        <v>172</v>
      </c>
      <c r="S14" s="225"/>
      <c r="T14" s="225"/>
      <c r="U14" s="225"/>
      <c r="V14" s="225"/>
      <c r="W14" s="225"/>
      <c r="X14" s="225"/>
      <c r="Y14" s="233"/>
      <c r="Z14" s="2"/>
      <c r="AA14" s="2"/>
      <c r="AB14" s="2"/>
      <c r="AC14" s="2"/>
      <c r="AD14" s="2"/>
      <c r="AE14" s="2"/>
      <c r="AF14" s="2"/>
      <c r="AG14" s="2"/>
      <c r="AH14" s="2"/>
      <c r="AI14" s="2"/>
      <c r="AJ14" s="2"/>
      <c r="AK14" s="2"/>
      <c r="AL14" s="2"/>
      <c r="AM14" s="2"/>
      <c r="AN14" s="2"/>
      <c r="AO14" s="2"/>
    </row>
    <row r="15" spans="1:67" s="106" customFormat="1" ht="30" customHeight="1" thickBot="1" x14ac:dyDescent="0.2">
      <c r="A15" s="26"/>
      <c r="B15" s="3"/>
      <c r="C15" s="4"/>
      <c r="D15" s="4"/>
      <c r="E15" s="4"/>
      <c r="F15" s="5"/>
      <c r="G15" s="113"/>
      <c r="H15" s="112"/>
      <c r="I15" s="112"/>
      <c r="J15" s="112"/>
      <c r="K15" s="112"/>
      <c r="L15" s="112"/>
      <c r="M15" s="112"/>
      <c r="N15" s="112"/>
      <c r="O15" s="112"/>
      <c r="P15" s="112"/>
      <c r="Q15" s="40"/>
      <c r="R15" s="41"/>
      <c r="S15" s="101"/>
      <c r="T15" s="101"/>
      <c r="U15" s="101" t="s">
        <v>9</v>
      </c>
      <c r="V15" s="101"/>
      <c r="W15" s="101"/>
      <c r="X15" s="101"/>
      <c r="Y15" s="104"/>
      <c r="Z15" s="6"/>
      <c r="AA15" s="6"/>
      <c r="AB15" s="6"/>
      <c r="AC15" s="6"/>
      <c r="AD15" s="6"/>
      <c r="AE15" s="6"/>
      <c r="AF15" s="6"/>
      <c r="AG15" s="6"/>
      <c r="AH15" s="6"/>
      <c r="AI15" s="6"/>
      <c r="AJ15" s="6"/>
      <c r="AK15" s="6"/>
      <c r="AL15" s="6"/>
      <c r="AM15" s="6"/>
      <c r="AN15" s="6"/>
      <c r="AO15" s="6"/>
      <c r="AP15" s="6"/>
      <c r="AQ15" s="6"/>
      <c r="AR15" s="6"/>
      <c r="AS15" s="6"/>
      <c r="AT15" s="6"/>
    </row>
    <row r="16" spans="1:67" s="106" customFormat="1" ht="15" customHeight="1" thickTop="1" thickBot="1" x14ac:dyDescent="0.2">
      <c r="A16" s="108"/>
      <c r="B16" s="296" t="s">
        <v>10</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12"/>
      <c r="AV16" s="13"/>
      <c r="AW16" s="6"/>
      <c r="AX16" s="6"/>
      <c r="AY16" s="6"/>
      <c r="AZ16" s="6"/>
      <c r="BA16" s="6"/>
      <c r="BB16" s="6"/>
      <c r="BC16" s="6"/>
      <c r="BD16" s="6"/>
      <c r="BE16" s="6"/>
      <c r="BF16" s="6"/>
      <c r="BG16" s="6"/>
      <c r="BH16" s="6"/>
      <c r="BI16" s="6"/>
      <c r="BJ16" s="6"/>
      <c r="BK16" s="6"/>
      <c r="BL16" s="108"/>
      <c r="BM16" s="108"/>
    </row>
    <row r="17" spans="1:66" s="106" customFormat="1" ht="15" customHeight="1" thickTop="1" x14ac:dyDescent="0.15">
      <c r="A17" s="108"/>
      <c r="B17" s="105"/>
      <c r="C17" s="241" t="s">
        <v>5</v>
      </c>
      <c r="D17" s="241"/>
      <c r="E17" s="241"/>
      <c r="F17" s="241"/>
      <c r="G17" s="241"/>
      <c r="H17" s="242"/>
      <c r="I17" s="219"/>
      <c r="J17" s="220"/>
      <c r="K17" s="220"/>
      <c r="L17" s="220"/>
      <c r="M17" s="220"/>
      <c r="N17" s="220"/>
      <c r="O17" s="220"/>
      <c r="P17" s="220"/>
      <c r="Q17" s="220"/>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2"/>
      <c r="AU17" s="114" t="s">
        <v>173</v>
      </c>
      <c r="AV17" s="114"/>
      <c r="AW17" s="114"/>
      <c r="AX17" s="114"/>
      <c r="AY17" s="114"/>
      <c r="AZ17" s="114"/>
      <c r="BA17" s="114"/>
      <c r="BB17" s="114"/>
      <c r="BC17" s="114"/>
      <c r="BD17" s="114"/>
      <c r="BE17" s="114"/>
      <c r="BF17" s="114"/>
      <c r="BG17" s="114"/>
      <c r="BH17" s="114"/>
      <c r="BI17" s="114"/>
      <c r="BJ17" s="114"/>
      <c r="BK17" s="115"/>
      <c r="BL17" s="108"/>
      <c r="BM17" s="108"/>
    </row>
    <row r="18" spans="1:66" s="106" customFormat="1" ht="30" customHeight="1" thickBot="1" x14ac:dyDescent="0.2">
      <c r="A18" s="108"/>
      <c r="B18" s="105"/>
      <c r="C18" s="241" t="s">
        <v>11</v>
      </c>
      <c r="D18" s="241"/>
      <c r="E18" s="241"/>
      <c r="F18" s="241"/>
      <c r="G18" s="241"/>
      <c r="H18" s="241"/>
      <c r="I18" s="246"/>
      <c r="J18" s="235"/>
      <c r="K18" s="235"/>
      <c r="L18" s="235"/>
      <c r="M18" s="235"/>
      <c r="N18" s="235"/>
      <c r="O18" s="235"/>
      <c r="P18" s="234"/>
      <c r="Q18" s="234"/>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6"/>
      <c r="AU18" s="245" t="s">
        <v>12</v>
      </c>
      <c r="AV18" s="245"/>
      <c r="AW18" s="245"/>
      <c r="AX18" s="245"/>
      <c r="AY18" s="245"/>
      <c r="AZ18" s="44"/>
      <c r="BA18" s="45"/>
      <c r="BB18" s="45"/>
      <c r="BC18" s="45"/>
      <c r="BD18" s="45"/>
      <c r="BE18" s="46"/>
      <c r="BF18" s="46"/>
      <c r="BG18" s="46"/>
      <c r="BH18" s="46"/>
      <c r="BI18" s="46"/>
      <c r="BJ18" s="46"/>
      <c r="BK18" s="47"/>
      <c r="BL18" s="53"/>
      <c r="BM18" s="53"/>
    </row>
    <row r="19" spans="1:66" s="106" customFormat="1" ht="15" customHeight="1" thickTop="1" x14ac:dyDescent="0.15">
      <c r="A19" s="108"/>
      <c r="B19" s="238" t="s">
        <v>14</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10"/>
      <c r="BF19" s="11"/>
      <c r="BG19" s="11"/>
      <c r="BH19" s="11"/>
      <c r="BI19" s="11"/>
      <c r="BJ19" s="11"/>
      <c r="BK19" s="11"/>
      <c r="BL19" s="2"/>
      <c r="BM19" s="108"/>
    </row>
    <row r="20" spans="1:66" s="106" customFormat="1" ht="15" customHeight="1" x14ac:dyDescent="0.15">
      <c r="A20" s="108"/>
      <c r="B20" s="105"/>
      <c r="C20" s="241" t="s">
        <v>5</v>
      </c>
      <c r="D20" s="241"/>
      <c r="E20" s="241"/>
      <c r="F20" s="241"/>
      <c r="G20" s="241"/>
      <c r="H20" s="242"/>
      <c r="I20" s="246"/>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107"/>
      <c r="BF20" s="108"/>
      <c r="BG20" s="108"/>
      <c r="BH20" s="108"/>
      <c r="BI20" s="108"/>
      <c r="BJ20" s="108"/>
      <c r="BK20" s="108"/>
      <c r="BL20" s="108"/>
      <c r="BM20" s="108"/>
    </row>
    <row r="21" spans="1:66" s="106" customFormat="1" ht="30" customHeight="1" x14ac:dyDescent="0.15">
      <c r="A21" s="108"/>
      <c r="B21" s="116"/>
      <c r="C21" s="241" t="s">
        <v>13</v>
      </c>
      <c r="D21" s="241"/>
      <c r="E21" s="241"/>
      <c r="F21" s="241"/>
      <c r="G21" s="241"/>
      <c r="H21" s="242"/>
      <c r="I21" s="24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48"/>
      <c r="BE21" s="265"/>
      <c r="BF21" s="266"/>
      <c r="BG21" s="264"/>
      <c r="BH21" s="264"/>
      <c r="BI21" s="264"/>
      <c r="BJ21" s="264"/>
      <c r="BK21" s="264"/>
      <c r="BL21" s="264"/>
      <c r="BM21" s="264"/>
      <c r="BN21" s="264"/>
    </row>
    <row r="22" spans="1:66" s="106" customFormat="1" ht="15" customHeight="1" x14ac:dyDescent="0.15">
      <c r="A22" s="108"/>
      <c r="B22" s="238"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107"/>
      <c r="BF22" s="108"/>
      <c r="BG22" s="108"/>
      <c r="BH22" s="108"/>
      <c r="BI22" s="108"/>
      <c r="BJ22" s="108"/>
      <c r="BK22" s="108"/>
      <c r="BL22" s="108"/>
    </row>
    <row r="23" spans="1:66" s="106" customFormat="1" ht="15" customHeight="1" x14ac:dyDescent="0.15">
      <c r="A23" s="108"/>
      <c r="B23" s="105"/>
      <c r="C23" s="241" t="s">
        <v>5</v>
      </c>
      <c r="D23" s="241"/>
      <c r="E23" s="241"/>
      <c r="F23" s="241"/>
      <c r="G23" s="241"/>
      <c r="H23" s="242"/>
      <c r="I23" s="246"/>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107"/>
      <c r="BF23" s="108"/>
      <c r="BG23" s="108"/>
      <c r="BH23" s="108"/>
      <c r="BI23" s="108"/>
      <c r="BJ23" s="108"/>
      <c r="BK23" s="108"/>
      <c r="BL23" s="108"/>
    </row>
    <row r="24" spans="1:66" s="106" customFormat="1" ht="30" customHeight="1" thickBot="1" x14ac:dyDescent="0.2">
      <c r="A24" s="108"/>
      <c r="B24" s="31"/>
      <c r="C24" s="283" t="s">
        <v>19</v>
      </c>
      <c r="D24" s="283"/>
      <c r="E24" s="283"/>
      <c r="F24" s="283"/>
      <c r="G24" s="283"/>
      <c r="H24" s="284"/>
      <c r="I24" s="324"/>
      <c r="J24" s="325"/>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323"/>
      <c r="AN24" s="323"/>
      <c r="AO24" s="323"/>
      <c r="AP24" s="323"/>
      <c r="AQ24" s="323"/>
      <c r="AR24" s="323"/>
      <c r="AS24" s="323"/>
      <c r="AT24" s="323"/>
      <c r="AU24" s="323"/>
      <c r="AV24" s="323"/>
      <c r="AW24" s="323"/>
      <c r="AX24" s="323"/>
      <c r="AY24" s="323"/>
      <c r="AZ24" s="323"/>
      <c r="BA24" s="323"/>
      <c r="BB24" s="323"/>
      <c r="BC24" s="323"/>
      <c r="BD24" s="326"/>
      <c r="BE24" s="265"/>
      <c r="BF24" s="266"/>
      <c r="BG24" s="264"/>
      <c r="BH24" s="264"/>
      <c r="BI24" s="264"/>
      <c r="BJ24" s="264"/>
      <c r="BK24" s="264"/>
      <c r="BL24" s="264"/>
      <c r="BM24" s="264"/>
      <c r="BN24" s="264"/>
    </row>
    <row r="25" spans="1:66" s="106" customFormat="1" ht="15" customHeight="1" thickTop="1" thickBot="1" x14ac:dyDescent="0.2">
      <c r="A25" s="2"/>
      <c r="B25" s="259" t="s">
        <v>105</v>
      </c>
      <c r="C25" s="259"/>
      <c r="D25" s="259"/>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9"/>
      <c r="AN25" s="7"/>
      <c r="AO25" s="7"/>
      <c r="AP25" s="7"/>
      <c r="AQ25" s="7"/>
      <c r="AR25" s="7"/>
      <c r="AS25" s="7"/>
      <c r="AT25" s="7"/>
      <c r="AU25" s="7"/>
      <c r="AV25" s="7"/>
      <c r="AW25" s="7"/>
      <c r="AX25" s="7"/>
      <c r="AY25" s="7"/>
      <c r="AZ25" s="7"/>
      <c r="BA25" s="7"/>
      <c r="BB25" s="7"/>
      <c r="BC25" s="7"/>
      <c r="BD25" s="7"/>
      <c r="BE25" s="108"/>
      <c r="BF25" s="108"/>
      <c r="BG25" s="108"/>
      <c r="BH25" s="108"/>
      <c r="BI25" s="108"/>
      <c r="BJ25" s="108"/>
      <c r="BK25" s="108"/>
      <c r="BL25" s="108"/>
    </row>
    <row r="26" spans="1:66" s="106" customFormat="1" ht="30" customHeight="1" thickTop="1" thickBot="1" x14ac:dyDescent="0.2">
      <c r="A26" s="26"/>
      <c r="B26" s="249"/>
      <c r="C26" s="249"/>
      <c r="D26" s="249"/>
      <c r="E26" s="258" t="s">
        <v>48</v>
      </c>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9"/>
      <c r="AG26" s="259"/>
      <c r="AH26" s="259"/>
      <c r="AI26" s="259"/>
      <c r="AJ26" s="259"/>
      <c r="AK26" s="259"/>
      <c r="AL26" s="259"/>
      <c r="AM26" s="107"/>
      <c r="AN26" s="108"/>
      <c r="AO26" s="108"/>
      <c r="AP26" s="108"/>
      <c r="AQ26" s="108"/>
      <c r="AR26" s="108"/>
      <c r="AS26" s="108"/>
      <c r="AT26" s="108"/>
      <c r="AU26" s="89"/>
      <c r="AV26" s="89"/>
      <c r="AW26" s="89"/>
      <c r="AX26" s="89"/>
      <c r="AY26" s="89"/>
      <c r="AZ26" s="89"/>
      <c r="BA26" s="89"/>
      <c r="BB26" s="89"/>
      <c r="BC26" s="89"/>
      <c r="BD26" s="89"/>
      <c r="BE26" s="89"/>
      <c r="BF26" s="89"/>
      <c r="BG26" s="89"/>
      <c r="BH26" s="89"/>
      <c r="BI26" s="89"/>
      <c r="BJ26" s="89"/>
      <c r="BK26" s="89"/>
      <c r="BL26" s="89"/>
    </row>
    <row r="27" spans="1:66" s="106" customFormat="1" ht="15" customHeight="1" thickTop="1" x14ac:dyDescent="0.15">
      <c r="A27" s="108"/>
      <c r="B27" s="250" t="s">
        <v>17</v>
      </c>
      <c r="C27" s="251"/>
      <c r="D27" s="251"/>
      <c r="E27" s="251"/>
      <c r="F27" s="251"/>
      <c r="G27" s="251"/>
      <c r="H27" s="251"/>
      <c r="I27" s="251"/>
      <c r="J27" s="251"/>
      <c r="K27" s="251"/>
      <c r="L27" s="251"/>
      <c r="M27" s="251"/>
      <c r="N27" s="251"/>
      <c r="O27" s="251"/>
      <c r="P27" s="251"/>
      <c r="Q27" s="254" t="s">
        <v>18</v>
      </c>
      <c r="R27" s="241"/>
      <c r="S27" s="241"/>
      <c r="T27" s="241"/>
      <c r="U27" s="241"/>
      <c r="V27" s="241"/>
      <c r="W27" s="241"/>
      <c r="X27" s="241"/>
      <c r="Y27" s="241"/>
      <c r="Z27" s="241"/>
      <c r="AA27" s="241"/>
      <c r="AB27" s="241"/>
      <c r="AC27" s="241"/>
      <c r="AD27" s="241"/>
      <c r="AE27" s="255"/>
      <c r="AF27" s="224" t="s">
        <v>16</v>
      </c>
      <c r="AG27" s="225"/>
      <c r="AH27" s="225"/>
      <c r="AI27" s="225"/>
      <c r="AJ27" s="225"/>
      <c r="AK27" s="225"/>
      <c r="AL27" s="226"/>
      <c r="AM27" s="32"/>
      <c r="AN27" s="108"/>
      <c r="AO27" s="108"/>
      <c r="AP27" s="108"/>
      <c r="AQ27" s="108"/>
      <c r="AR27" s="2" t="s">
        <v>26</v>
      </c>
      <c r="AS27" s="108"/>
      <c r="AT27" s="108"/>
      <c r="AU27" s="108"/>
      <c r="AV27" s="108"/>
      <c r="AW27" s="108"/>
      <c r="AX27" s="108"/>
      <c r="AY27" s="108"/>
      <c r="AZ27" s="108"/>
      <c r="BA27" s="108"/>
      <c r="BB27" s="108"/>
      <c r="BC27" s="108"/>
      <c r="BD27" s="108"/>
      <c r="BE27" s="108"/>
      <c r="BF27" s="108"/>
      <c r="BG27" s="108"/>
      <c r="BH27" s="108"/>
      <c r="BI27" s="108"/>
      <c r="BJ27" s="89"/>
    </row>
    <row r="28" spans="1:66" s="106" customFormat="1" ht="30" customHeight="1" thickBot="1" x14ac:dyDescent="0.2">
      <c r="A28" s="108"/>
      <c r="B28" s="252"/>
      <c r="C28" s="253"/>
      <c r="D28" s="253"/>
      <c r="E28" s="253"/>
      <c r="F28" s="253"/>
      <c r="G28" s="253"/>
      <c r="H28" s="253"/>
      <c r="I28" s="253"/>
      <c r="J28" s="253"/>
      <c r="K28" s="253"/>
      <c r="L28" s="253"/>
      <c r="M28" s="253"/>
      <c r="N28" s="253"/>
      <c r="O28" s="253"/>
      <c r="P28" s="253"/>
      <c r="Q28" s="256"/>
      <c r="R28" s="253"/>
      <c r="S28" s="253"/>
      <c r="T28" s="253"/>
      <c r="U28" s="253"/>
      <c r="V28" s="253"/>
      <c r="W28" s="253"/>
      <c r="X28" s="253"/>
      <c r="Y28" s="253"/>
      <c r="Z28" s="253"/>
      <c r="AA28" s="253"/>
      <c r="AB28" s="253"/>
      <c r="AC28" s="253"/>
      <c r="AD28" s="253"/>
      <c r="AE28" s="257"/>
      <c r="AF28" s="48"/>
      <c r="AG28" s="49"/>
      <c r="AH28" s="49"/>
      <c r="AI28" s="50"/>
      <c r="AJ28" s="51"/>
      <c r="AK28" s="49"/>
      <c r="AL28" s="52"/>
      <c r="AM28" s="96"/>
      <c r="AN28" s="108"/>
      <c r="AO28" s="108"/>
      <c r="AP28" s="108"/>
      <c r="AQ28" s="108"/>
      <c r="AS28" s="108"/>
      <c r="AT28" s="2" t="s">
        <v>30</v>
      </c>
      <c r="AU28" s="108"/>
      <c r="AV28" s="108"/>
      <c r="AW28" s="108"/>
      <c r="AX28" s="108"/>
      <c r="AY28" s="108"/>
      <c r="AZ28" s="108"/>
      <c r="BA28" s="108"/>
      <c r="BB28" s="108"/>
      <c r="BC28" s="108"/>
      <c r="BD28" s="108"/>
      <c r="BE28" s="108"/>
      <c r="BF28" s="108"/>
      <c r="BG28" s="108"/>
      <c r="BH28" s="108"/>
      <c r="BI28" s="108"/>
    </row>
    <row r="29" spans="1:66" s="106" customFormat="1" ht="15" customHeight="1" thickTop="1" thickBot="1" x14ac:dyDescent="0.2">
      <c r="A29" s="108"/>
      <c r="B29" s="260" t="s">
        <v>106</v>
      </c>
      <c r="C29" s="261"/>
      <c r="D29" s="261"/>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3"/>
      <c r="AF29" s="232" t="s">
        <v>174</v>
      </c>
      <c r="AG29" s="225"/>
      <c r="AH29" s="225"/>
      <c r="AI29" s="225"/>
      <c r="AJ29" s="225"/>
      <c r="AK29" s="225"/>
      <c r="AL29" s="233"/>
      <c r="AM29" s="117"/>
      <c r="AN29" s="108"/>
      <c r="AO29" s="108"/>
      <c r="AP29" s="108"/>
      <c r="AQ29" s="108"/>
      <c r="AY29" s="321"/>
      <c r="AZ29" s="321"/>
      <c r="BA29" s="322"/>
      <c r="BB29" s="322"/>
      <c r="BC29" s="321" t="s">
        <v>29</v>
      </c>
      <c r="BD29" s="322"/>
      <c r="BE29" s="322"/>
      <c r="BF29" s="321" t="s">
        <v>28</v>
      </c>
      <c r="BG29" s="322"/>
      <c r="BH29" s="322"/>
      <c r="BI29" s="321" t="s">
        <v>27</v>
      </c>
    </row>
    <row r="30" spans="1:66" s="106" customFormat="1" ht="15" customHeight="1" thickTop="1" x14ac:dyDescent="0.15">
      <c r="A30" s="108"/>
      <c r="B30" s="332"/>
      <c r="C30" s="333"/>
      <c r="D30" s="334"/>
      <c r="E30" s="338" t="s">
        <v>49</v>
      </c>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42"/>
      <c r="AG30" s="213"/>
      <c r="AH30" s="213"/>
      <c r="AI30" s="213"/>
      <c r="AJ30" s="213"/>
      <c r="AK30" s="213"/>
      <c r="AL30" s="227"/>
      <c r="AM30" s="108"/>
      <c r="AN30" s="108"/>
      <c r="AO30" s="108"/>
      <c r="AP30" s="117"/>
      <c r="AQ30" s="108"/>
      <c r="AR30" s="264" t="s">
        <v>182</v>
      </c>
      <c r="AS30" s="264"/>
      <c r="AT30" s="264"/>
      <c r="AY30" s="321"/>
      <c r="AZ30" s="321"/>
      <c r="BA30" s="322"/>
      <c r="BB30" s="322"/>
      <c r="BC30" s="321"/>
      <c r="BD30" s="322"/>
      <c r="BE30" s="322"/>
      <c r="BF30" s="321"/>
      <c r="BG30" s="322"/>
      <c r="BH30" s="322"/>
      <c r="BI30" s="321"/>
    </row>
    <row r="31" spans="1:66" s="106" customFormat="1" ht="15" customHeight="1" thickBot="1" x14ac:dyDescent="0.2">
      <c r="A31" s="108"/>
      <c r="B31" s="335"/>
      <c r="C31" s="336"/>
      <c r="D31" s="337"/>
      <c r="E31" s="340"/>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3"/>
      <c r="AG31" s="223"/>
      <c r="AH31" s="223"/>
      <c r="AI31" s="223"/>
      <c r="AJ31" s="223"/>
      <c r="AK31" s="223"/>
      <c r="AL31" s="344"/>
      <c r="AM31" s="108"/>
      <c r="AN31" s="108"/>
      <c r="AO31" s="108"/>
      <c r="AP31" s="117"/>
      <c r="AQ31" s="108"/>
      <c r="AR31" s="303" t="s">
        <v>116</v>
      </c>
      <c r="AS31" s="303"/>
      <c r="AT31" s="303"/>
      <c r="AU31" s="17"/>
      <c r="AV31" s="362"/>
      <c r="AW31" s="362"/>
      <c r="AX31" s="362"/>
      <c r="AY31" s="362"/>
      <c r="AZ31" s="362"/>
      <c r="BA31" s="362"/>
      <c r="BB31" s="362"/>
      <c r="BC31" s="362"/>
      <c r="BD31" s="362"/>
      <c r="BE31" s="362"/>
      <c r="BF31" s="362"/>
      <c r="BG31" s="362"/>
      <c r="BH31" s="362"/>
      <c r="BI31" s="362"/>
      <c r="BJ31" s="362"/>
      <c r="BK31" s="362"/>
      <c r="BL31" s="362"/>
      <c r="BM31" s="362"/>
      <c r="BN31" s="362"/>
    </row>
    <row r="32" spans="1:66" s="106" customFormat="1" ht="15" customHeight="1" thickTop="1" x14ac:dyDescent="0.15">
      <c r="A32" s="30"/>
      <c r="B32" s="250" t="s">
        <v>175</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25"/>
      <c r="AN32" s="225"/>
      <c r="AO32" s="233"/>
      <c r="AP32" s="29"/>
      <c r="AQ32" s="108"/>
      <c r="AR32" s="303"/>
      <c r="AS32" s="303"/>
      <c r="AT32" s="303"/>
      <c r="AU32" s="17"/>
      <c r="AV32" s="362"/>
      <c r="AW32" s="362"/>
      <c r="AX32" s="362"/>
      <c r="AY32" s="362"/>
      <c r="AZ32" s="362"/>
      <c r="BA32" s="362"/>
      <c r="BB32" s="362"/>
      <c r="BC32" s="362"/>
      <c r="BD32" s="362"/>
      <c r="BE32" s="362"/>
      <c r="BF32" s="362"/>
      <c r="BG32" s="362"/>
      <c r="BH32" s="362"/>
      <c r="BI32" s="362"/>
      <c r="BJ32" s="362"/>
      <c r="BK32" s="362"/>
      <c r="BL32" s="362"/>
      <c r="BM32" s="362"/>
      <c r="BN32" s="362"/>
    </row>
    <row r="33" spans="1:72" s="106" customFormat="1" ht="15" customHeight="1" x14ac:dyDescent="0.15">
      <c r="A33" s="30"/>
      <c r="B33" s="229"/>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27"/>
      <c r="AP33" s="318"/>
      <c r="AQ33" s="20"/>
      <c r="AR33" s="303" t="s">
        <v>31</v>
      </c>
      <c r="AS33" s="303"/>
      <c r="AT33" s="303"/>
      <c r="AU33" s="17"/>
      <c r="AV33" s="362"/>
      <c r="AW33" s="362"/>
      <c r="AX33" s="362"/>
      <c r="AY33" s="362"/>
      <c r="AZ33" s="362"/>
      <c r="BA33" s="362"/>
      <c r="BB33" s="362"/>
      <c r="BC33" s="362"/>
      <c r="BD33" s="362"/>
      <c r="BE33" s="362"/>
      <c r="BF33" s="362"/>
      <c r="BG33" s="362"/>
      <c r="BH33" s="362"/>
      <c r="BI33" s="362"/>
      <c r="BJ33" s="362"/>
      <c r="BK33" s="362"/>
      <c r="BL33" s="362"/>
      <c r="BM33" s="362"/>
      <c r="BN33" s="362"/>
    </row>
    <row r="34" spans="1:72" s="106" customFormat="1" ht="15" customHeight="1" thickBot="1" x14ac:dyDescent="0.2">
      <c r="A34" s="30"/>
      <c r="B34" s="230"/>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14"/>
      <c r="AG34" s="214"/>
      <c r="AH34" s="214"/>
      <c r="AI34" s="214"/>
      <c r="AJ34" s="214"/>
      <c r="AK34" s="214"/>
      <c r="AL34" s="214"/>
      <c r="AM34" s="214"/>
      <c r="AN34" s="214"/>
      <c r="AO34" s="228"/>
      <c r="AP34" s="318"/>
      <c r="AQ34" s="20"/>
      <c r="AR34" s="303"/>
      <c r="AS34" s="303"/>
      <c r="AT34" s="303"/>
      <c r="AU34" s="17"/>
      <c r="AV34" s="362"/>
      <c r="AW34" s="362"/>
      <c r="AX34" s="362"/>
      <c r="AY34" s="362"/>
      <c r="AZ34" s="362"/>
      <c r="BA34" s="362"/>
      <c r="BB34" s="362"/>
      <c r="BC34" s="362"/>
      <c r="BD34" s="362"/>
      <c r="BE34" s="362"/>
      <c r="BF34" s="362"/>
      <c r="BG34" s="362"/>
      <c r="BH34" s="362"/>
      <c r="BI34" s="362"/>
      <c r="BJ34" s="362"/>
      <c r="BK34" s="362"/>
      <c r="BL34" s="362"/>
      <c r="BM34" s="362"/>
      <c r="BN34" s="362"/>
    </row>
    <row r="35" spans="1:72" s="106" customFormat="1" ht="15" customHeight="1" thickTop="1" x14ac:dyDescent="0.15">
      <c r="A35" s="108"/>
      <c r="B35" s="319" t="s">
        <v>32</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224" t="s">
        <v>16</v>
      </c>
      <c r="AG35" s="225"/>
      <c r="AH35" s="225"/>
      <c r="AI35" s="225"/>
      <c r="AJ35" s="225"/>
      <c r="AK35" s="225"/>
      <c r="AL35" s="226"/>
      <c r="AM35" s="7"/>
      <c r="AN35" s="7"/>
      <c r="AO35" s="7"/>
      <c r="AP35" s="117"/>
      <c r="AQ35" s="108"/>
      <c r="AR35" s="266" t="s">
        <v>12</v>
      </c>
      <c r="AS35" s="266"/>
      <c r="AT35" s="266"/>
      <c r="AU35" s="2"/>
      <c r="AV35" s="363"/>
      <c r="AW35" s="363"/>
      <c r="AX35" s="363"/>
      <c r="AY35" s="363"/>
      <c r="AZ35" s="363"/>
      <c r="BA35" s="363"/>
      <c r="BB35" s="363"/>
      <c r="BC35" s="363"/>
      <c r="BD35" s="363"/>
      <c r="BE35" s="363"/>
      <c r="BF35" s="363"/>
      <c r="BG35" s="363"/>
      <c r="BH35" s="363"/>
      <c r="BI35" s="363"/>
      <c r="BJ35" s="363"/>
      <c r="BK35" s="363"/>
      <c r="BL35" s="363"/>
      <c r="BM35" s="363"/>
      <c r="BN35" s="363"/>
    </row>
    <row r="36" spans="1:72" s="106" customFormat="1" ht="15" customHeight="1" x14ac:dyDescent="0.15">
      <c r="A36" s="108"/>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8"/>
      <c r="AF36" s="310"/>
      <c r="AG36" s="312"/>
      <c r="AH36" s="312"/>
      <c r="AI36" s="314"/>
      <c r="AJ36" s="316"/>
      <c r="AK36" s="312"/>
      <c r="AL36" s="314"/>
      <c r="AM36" s="108"/>
      <c r="AN36" s="108"/>
      <c r="AO36" s="108"/>
      <c r="AP36" s="108"/>
      <c r="AQ36" s="108"/>
      <c r="AR36" s="266"/>
      <c r="AS36" s="266"/>
      <c r="AT36" s="266"/>
      <c r="AV36" s="363"/>
      <c r="AW36" s="363"/>
      <c r="AX36" s="363"/>
      <c r="AY36" s="363"/>
      <c r="AZ36" s="363"/>
      <c r="BA36" s="363"/>
      <c r="BB36" s="363"/>
      <c r="BC36" s="363"/>
      <c r="BD36" s="363"/>
      <c r="BE36" s="363"/>
      <c r="BF36" s="363"/>
      <c r="BG36" s="363"/>
      <c r="BH36" s="363"/>
      <c r="BI36" s="363"/>
      <c r="BJ36" s="363"/>
      <c r="BK36" s="363"/>
      <c r="BL36" s="363"/>
      <c r="BM36" s="363"/>
      <c r="BN36" s="363"/>
    </row>
    <row r="37" spans="1:72" s="106" customFormat="1" ht="15" customHeight="1" thickBot="1" x14ac:dyDescent="0.2">
      <c r="A37" s="108"/>
      <c r="B37" s="306"/>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9"/>
      <c r="AF37" s="311"/>
      <c r="AG37" s="313"/>
      <c r="AH37" s="313"/>
      <c r="AI37" s="315"/>
      <c r="AJ37" s="317"/>
      <c r="AK37" s="313"/>
      <c r="AL37" s="315"/>
      <c r="AM37" s="108"/>
      <c r="AN37" s="108"/>
      <c r="AO37" s="108"/>
      <c r="AP37" s="108"/>
      <c r="AQ37" s="108"/>
    </row>
    <row r="38" spans="1:72" s="106" customFormat="1" ht="15" customHeight="1" thickTop="1" thickBot="1" x14ac:dyDescent="0.2">
      <c r="A38" s="108"/>
      <c r="B38" s="260" t="s">
        <v>20</v>
      </c>
      <c r="C38" s="261"/>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345" t="s">
        <v>176</v>
      </c>
      <c r="AG38" s="346"/>
      <c r="AH38" s="346"/>
      <c r="AI38" s="346"/>
      <c r="AJ38" s="346"/>
      <c r="AK38" s="346"/>
      <c r="AL38" s="347"/>
      <c r="AM38" s="107"/>
      <c r="AN38" s="108"/>
      <c r="AO38" s="108"/>
      <c r="AP38" s="108"/>
      <c r="AS38" s="361" t="s">
        <v>177</v>
      </c>
      <c r="AT38" s="361"/>
      <c r="AU38" s="361"/>
      <c r="AV38" s="361"/>
      <c r="AW38" s="361"/>
      <c r="AX38" s="361"/>
      <c r="AY38" s="361"/>
      <c r="AZ38" s="361"/>
      <c r="BA38" s="361"/>
      <c r="BB38" s="361"/>
      <c r="BC38" s="361"/>
      <c r="BD38" s="361"/>
      <c r="BE38" s="361"/>
      <c r="BF38" s="361"/>
      <c r="BG38" s="361"/>
      <c r="BH38" s="361"/>
      <c r="BI38" s="361"/>
      <c r="BJ38" s="361"/>
      <c r="BK38" s="361"/>
      <c r="BL38" s="361"/>
    </row>
    <row r="39" spans="1:72" s="106" customFormat="1" ht="15" customHeight="1" thickTop="1" x14ac:dyDescent="0.15">
      <c r="A39" s="108"/>
      <c r="B39" s="332"/>
      <c r="C39" s="333"/>
      <c r="D39" s="334"/>
      <c r="E39" s="348" t="s">
        <v>49</v>
      </c>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50"/>
      <c r="AG39" s="213"/>
      <c r="AH39" s="213"/>
      <c r="AI39" s="213"/>
      <c r="AJ39" s="213"/>
      <c r="AK39" s="213"/>
      <c r="AL39" s="227"/>
      <c r="AM39" s="108"/>
      <c r="AN39" s="108"/>
      <c r="AO39" s="108"/>
      <c r="AP39" s="108"/>
      <c r="AR39" s="17"/>
      <c r="AS39" s="361"/>
      <c r="AT39" s="361"/>
      <c r="AU39" s="361"/>
      <c r="AV39" s="361"/>
      <c r="AW39" s="361"/>
      <c r="AX39" s="361"/>
      <c r="AY39" s="361"/>
      <c r="AZ39" s="361"/>
      <c r="BA39" s="361"/>
      <c r="BB39" s="361"/>
      <c r="BC39" s="361"/>
      <c r="BD39" s="361"/>
      <c r="BE39" s="361"/>
      <c r="BF39" s="361"/>
      <c r="BG39" s="361"/>
      <c r="BH39" s="361"/>
      <c r="BI39" s="361"/>
      <c r="BJ39" s="361"/>
      <c r="BK39" s="361"/>
      <c r="BL39" s="361"/>
      <c r="BM39" s="17"/>
    </row>
    <row r="40" spans="1:72" s="106" customFormat="1" ht="15" customHeight="1" thickBot="1" x14ac:dyDescent="0.2">
      <c r="A40" s="108"/>
      <c r="B40" s="335"/>
      <c r="C40" s="336"/>
      <c r="D40" s="337"/>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1"/>
      <c r="AG40" s="214"/>
      <c r="AH40" s="214"/>
      <c r="AI40" s="214"/>
      <c r="AJ40" s="214"/>
      <c r="AK40" s="214"/>
      <c r="AL40" s="228"/>
      <c r="AM40" s="108"/>
      <c r="AN40" s="108"/>
      <c r="AO40" s="108"/>
      <c r="AP40" s="108"/>
      <c r="AT40" s="364" t="s">
        <v>178</v>
      </c>
      <c r="AU40" s="364"/>
      <c r="AV40" s="364"/>
      <c r="AW40" s="364"/>
      <c r="AX40" s="95"/>
      <c r="AY40" s="362"/>
      <c r="AZ40" s="362"/>
      <c r="BA40" s="362"/>
      <c r="BB40" s="362"/>
      <c r="BC40" s="362"/>
      <c r="BD40" s="362"/>
      <c r="BE40" s="362"/>
      <c r="BF40" s="362"/>
      <c r="BG40" s="362"/>
      <c r="BH40" s="362"/>
      <c r="BI40" s="362"/>
      <c r="BJ40" s="362"/>
      <c r="BK40" s="362"/>
      <c r="BL40" s="362"/>
      <c r="BM40" s="362"/>
      <c r="BN40" s="362"/>
    </row>
    <row r="41" spans="1:72" s="106" customFormat="1" ht="15" customHeight="1" thickTop="1" x14ac:dyDescent="0.15">
      <c r="A41" s="108"/>
      <c r="B41" s="285" t="s">
        <v>21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86"/>
      <c r="AB41" s="285" t="s">
        <v>22</v>
      </c>
      <c r="AC41" s="251"/>
      <c r="AD41" s="251"/>
      <c r="AE41" s="251"/>
      <c r="AF41" s="251"/>
      <c r="AG41" s="251"/>
      <c r="AH41" s="251"/>
      <c r="AI41" s="251"/>
      <c r="AJ41" s="251"/>
      <c r="AK41" s="251"/>
      <c r="AL41" s="251"/>
      <c r="AM41" s="241"/>
      <c r="AN41" s="241"/>
      <c r="AO41" s="242"/>
      <c r="AS41" s="95"/>
      <c r="AT41" s="365" t="s">
        <v>179</v>
      </c>
      <c r="AU41" s="365"/>
      <c r="AV41" s="365"/>
      <c r="AW41" s="365"/>
      <c r="AX41" s="95"/>
      <c r="AY41" s="362"/>
      <c r="AZ41" s="362"/>
      <c r="BA41" s="362"/>
      <c r="BB41" s="362"/>
      <c r="BC41" s="362"/>
      <c r="BD41" s="362"/>
      <c r="BE41" s="362"/>
      <c r="BF41" s="362"/>
      <c r="BG41" s="362"/>
      <c r="BH41" s="362"/>
      <c r="BI41" s="362"/>
      <c r="BJ41" s="362"/>
      <c r="BK41" s="362"/>
      <c r="BL41" s="362"/>
      <c r="BM41" s="362"/>
      <c r="BN41" s="362"/>
    </row>
    <row r="42" spans="1:72" s="106" customFormat="1" ht="15" customHeight="1" x14ac:dyDescent="0.15">
      <c r="A42" s="108"/>
      <c r="B42" s="355"/>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7"/>
      <c r="AB42" s="316"/>
      <c r="AC42" s="312"/>
      <c r="AD42" s="312"/>
      <c r="AE42" s="312"/>
      <c r="AF42" s="312"/>
      <c r="AG42" s="312"/>
      <c r="AH42" s="312"/>
      <c r="AI42" s="312"/>
      <c r="AJ42" s="312"/>
      <c r="AK42" s="312"/>
      <c r="AL42" s="314"/>
      <c r="AM42" s="329" t="s">
        <v>9</v>
      </c>
      <c r="AN42" s="316"/>
      <c r="AO42" s="314"/>
      <c r="AS42" s="303" t="s">
        <v>12</v>
      </c>
      <c r="AT42" s="303"/>
      <c r="AU42" s="303"/>
      <c r="AV42" s="303"/>
      <c r="AW42" s="303"/>
      <c r="AX42" s="17"/>
      <c r="AY42" s="362"/>
      <c r="AZ42" s="362"/>
      <c r="BA42" s="362"/>
      <c r="BB42" s="362"/>
      <c r="BC42" s="362"/>
      <c r="BD42" s="362"/>
      <c r="BE42" s="362"/>
      <c r="BF42" s="362"/>
      <c r="BG42" s="362"/>
      <c r="BH42" s="362"/>
      <c r="BI42" s="362"/>
      <c r="BJ42" s="362"/>
      <c r="BK42" s="362"/>
      <c r="BL42" s="362"/>
      <c r="BM42" s="362"/>
      <c r="BN42" s="362"/>
    </row>
    <row r="43" spans="1:72" s="106" customFormat="1" ht="15" customHeight="1" x14ac:dyDescent="0.15">
      <c r="A43" s="108"/>
      <c r="B43" s="358"/>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60"/>
      <c r="AB43" s="331"/>
      <c r="AC43" s="327"/>
      <c r="AD43" s="327"/>
      <c r="AE43" s="327"/>
      <c r="AF43" s="327"/>
      <c r="AG43" s="327"/>
      <c r="AH43" s="327"/>
      <c r="AI43" s="327"/>
      <c r="AJ43" s="327"/>
      <c r="AK43" s="327"/>
      <c r="AL43" s="328"/>
      <c r="AM43" s="330"/>
      <c r="AN43" s="331"/>
      <c r="AO43" s="328"/>
      <c r="AQ43" s="17"/>
      <c r="AS43" s="303"/>
      <c r="AT43" s="303"/>
      <c r="AU43" s="303"/>
      <c r="AV43" s="303"/>
      <c r="AW43" s="303"/>
      <c r="AX43" s="17"/>
      <c r="AY43" s="362"/>
      <c r="AZ43" s="362"/>
      <c r="BA43" s="362"/>
      <c r="BB43" s="362"/>
      <c r="BC43" s="362"/>
      <c r="BD43" s="362"/>
      <c r="BE43" s="362"/>
      <c r="BF43" s="362"/>
      <c r="BG43" s="362"/>
      <c r="BH43" s="362"/>
      <c r="BI43" s="362"/>
      <c r="BJ43" s="362"/>
      <c r="BK43" s="362"/>
      <c r="BL43" s="362"/>
      <c r="BM43" s="362"/>
      <c r="BN43" s="362"/>
    </row>
    <row r="44" spans="1:72" s="106" customFormat="1" ht="15" customHeight="1" x14ac:dyDescent="0.15">
      <c r="A44" s="108"/>
      <c r="B44" s="282" t="s">
        <v>23</v>
      </c>
      <c r="C44" s="283"/>
      <c r="D44" s="283"/>
      <c r="E44" s="283"/>
      <c r="F44" s="283"/>
      <c r="G44" s="283"/>
      <c r="H44" s="355"/>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7"/>
      <c r="AQ44" s="17"/>
      <c r="AR44" s="17"/>
      <c r="AS44" s="17"/>
      <c r="AT44" s="303" t="s">
        <v>180</v>
      </c>
      <c r="AU44" s="303"/>
      <c r="AV44" s="303"/>
      <c r="AW44" s="303"/>
      <c r="AX44" s="17"/>
      <c r="AY44" s="362"/>
      <c r="AZ44" s="362"/>
      <c r="BA44" s="362"/>
      <c r="BB44" s="362"/>
      <c r="BC44" s="362"/>
      <c r="BD44" s="362"/>
      <c r="BE44" s="362"/>
      <c r="BF44" s="362"/>
      <c r="BG44" s="362"/>
      <c r="BH44" s="362"/>
      <c r="BI44" s="362"/>
      <c r="BJ44" s="362"/>
      <c r="BK44" s="362"/>
      <c r="BL44" s="362"/>
      <c r="BM44" s="362"/>
      <c r="BN44" s="362"/>
      <c r="BO44" s="17"/>
      <c r="BP44" s="17"/>
      <c r="BQ44" s="17"/>
      <c r="BR44" s="17"/>
      <c r="BS44" s="17"/>
      <c r="BT44" s="17"/>
    </row>
    <row r="45" spans="1:72" s="106" customFormat="1" ht="15" customHeight="1" x14ac:dyDescent="0.15">
      <c r="A45" s="108"/>
      <c r="B45" s="285"/>
      <c r="C45" s="251"/>
      <c r="D45" s="251"/>
      <c r="E45" s="251"/>
      <c r="F45" s="251"/>
      <c r="G45" s="251"/>
      <c r="H45" s="358"/>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60"/>
      <c r="AQ45" s="17"/>
      <c r="AR45" s="17"/>
      <c r="AS45" s="17"/>
      <c r="AT45" s="303"/>
      <c r="AU45" s="303"/>
      <c r="AV45" s="303"/>
      <c r="AW45" s="303"/>
      <c r="AX45" s="17"/>
      <c r="AY45" s="362"/>
      <c r="AZ45" s="362"/>
      <c r="BA45" s="362"/>
      <c r="BB45" s="362"/>
      <c r="BC45" s="362"/>
      <c r="BD45" s="362"/>
      <c r="BE45" s="362"/>
      <c r="BF45" s="362"/>
      <c r="BG45" s="362"/>
      <c r="BH45" s="362"/>
      <c r="BI45" s="362"/>
      <c r="BJ45" s="362"/>
      <c r="BK45" s="362"/>
      <c r="BL45" s="362"/>
      <c r="BM45" s="362"/>
      <c r="BN45" s="362"/>
      <c r="BO45" s="17"/>
      <c r="BP45" s="17"/>
      <c r="BQ45" s="17"/>
      <c r="BR45" s="17"/>
      <c r="BS45" s="17"/>
      <c r="BT45" s="17"/>
    </row>
    <row r="46" spans="1:72" ht="13.5" customHeight="1" x14ac:dyDescent="0.15">
      <c r="AW46" s="106"/>
      <c r="AX46" s="106"/>
      <c r="AY46" s="106"/>
      <c r="AZ46" s="106"/>
      <c r="BA46" s="94"/>
      <c r="BB46" s="94"/>
      <c r="BC46" s="94"/>
      <c r="BD46" s="94"/>
      <c r="BE46" s="94"/>
      <c r="BF46" s="94"/>
      <c r="BG46" s="94"/>
      <c r="BH46" s="94"/>
      <c r="BI46" s="94"/>
      <c r="BJ46" s="94"/>
      <c r="BK46" s="94"/>
      <c r="BL46" s="94"/>
      <c r="BM46" s="94"/>
      <c r="BN46" s="94"/>
      <c r="BO46" s="54"/>
      <c r="BP46" s="54"/>
      <c r="BQ46" s="54"/>
    </row>
    <row r="47" spans="1:72" ht="15" customHeight="1" x14ac:dyDescent="0.15">
      <c r="AY47" s="54"/>
      <c r="AZ47" s="54"/>
      <c r="BA47" s="54"/>
      <c r="BB47" s="54"/>
      <c r="BC47" s="54"/>
      <c r="BD47" s="54"/>
      <c r="BE47" s="54"/>
      <c r="BF47" s="54"/>
      <c r="BG47" s="54"/>
      <c r="BH47" s="54"/>
      <c r="BI47" s="54"/>
      <c r="BJ47" s="54"/>
      <c r="BK47" s="54"/>
      <c r="BL47" s="54"/>
      <c r="BM47" s="54"/>
      <c r="BN47" s="54"/>
      <c r="BO47" s="54"/>
      <c r="BP47" s="54"/>
      <c r="BQ47" s="54"/>
    </row>
    <row r="48" spans="1:72" ht="15" customHeight="1" x14ac:dyDescent="0.15">
      <c r="BO48" s="54"/>
      <c r="BP48" s="54"/>
      <c r="BQ48" s="54"/>
    </row>
  </sheetData>
  <mergeCells count="293">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ageMargins left="0.70866141732283472" right="0" top="0.74803149606299213" bottom="0.3937007874015748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
  <sheetViews>
    <sheetView showGridLines="0" workbookViewId="0">
      <selection sqref="A1:A1048576"/>
    </sheetView>
  </sheetViews>
  <sheetFormatPr defaultRowHeight="13.5" x14ac:dyDescent="0.15"/>
  <sheetData/>
  <sheetProtection sheet="1" objects="1" scenarios="1" selectLockedCells="1" selectUnlockedCells="1"/>
  <phoneticPr fontId="10"/>
  <pageMargins left="0.7" right="0.7" top="0.75" bottom="0.75" header="0.3" footer="0.3"/>
  <pageSetup paperSize="9" scale="9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T48"/>
  <sheetViews>
    <sheetView showGridLines="0" view="pageBreakPreview" zoomScale="80" zoomScaleNormal="100" zoomScaleSheetLayoutView="80" workbookViewId="0">
      <selection activeCell="C1" sqref="B1:O4"/>
    </sheetView>
  </sheetViews>
  <sheetFormatPr defaultColWidth="2.5" defaultRowHeight="15" customHeight="1" x14ac:dyDescent="0.15"/>
  <cols>
    <col min="1" max="67" width="2.75" style="17" customWidth="1"/>
    <col min="68" max="16384" width="2.5" style="17"/>
  </cols>
  <sheetData>
    <row r="1" spans="1:67" s="19" customFormat="1" ht="15" customHeight="1" x14ac:dyDescent="0.15">
      <c r="T1" s="287" t="s">
        <v>25</v>
      </c>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row>
    <row r="2" spans="1:67" s="19" customFormat="1" ht="15" customHeight="1" x14ac:dyDescent="0.15">
      <c r="B2" s="254" t="s">
        <v>1</v>
      </c>
      <c r="C2" s="241"/>
      <c r="D2" s="241"/>
      <c r="E2" s="241"/>
      <c r="F2" s="241"/>
      <c r="G2" s="241"/>
      <c r="H2" s="241"/>
      <c r="I2" s="242"/>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Z2" s="352" t="s">
        <v>125</v>
      </c>
      <c r="BA2" s="282" t="s">
        <v>24</v>
      </c>
      <c r="BB2" s="283"/>
      <c r="BC2" s="283"/>
      <c r="BD2" s="283"/>
      <c r="BE2" s="284"/>
      <c r="BF2" s="267" t="str">
        <f>IF(ISBLANK(執行機関名),"",執行機関名)</f>
        <v/>
      </c>
      <c r="BG2" s="267"/>
      <c r="BH2" s="267"/>
      <c r="BI2" s="267"/>
      <c r="BJ2" s="267"/>
      <c r="BK2" s="267"/>
      <c r="BL2" s="267"/>
      <c r="BM2" s="267"/>
      <c r="BN2" s="267"/>
      <c r="BO2" s="268"/>
    </row>
    <row r="3" spans="1:67" s="19" customFormat="1" ht="15" customHeight="1" x14ac:dyDescent="0.15">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353"/>
      <c r="BA3" s="285"/>
      <c r="BB3" s="251"/>
      <c r="BC3" s="251"/>
      <c r="BD3" s="251"/>
      <c r="BE3" s="286"/>
      <c r="BF3" s="269"/>
      <c r="BG3" s="269"/>
      <c r="BH3" s="269"/>
      <c r="BI3" s="269"/>
      <c r="BJ3" s="269"/>
      <c r="BK3" s="269"/>
      <c r="BL3" s="269"/>
      <c r="BM3" s="269"/>
      <c r="BN3" s="269"/>
      <c r="BO3" s="270"/>
    </row>
    <row r="4" spans="1:67" s="19" customFormat="1" ht="15" customHeight="1" x14ac:dyDescent="0.15">
      <c r="B4" s="254" t="s">
        <v>0</v>
      </c>
      <c r="C4" s="241"/>
      <c r="D4" s="241"/>
      <c r="E4" s="241"/>
      <c r="F4" s="241"/>
      <c r="G4" s="241"/>
      <c r="H4" s="241"/>
      <c r="I4" s="241"/>
      <c r="J4" s="241"/>
      <c r="K4" s="241"/>
      <c r="L4" s="241"/>
      <c r="M4" s="241"/>
      <c r="N4" s="241"/>
      <c r="O4" s="242"/>
      <c r="R4" s="254" t="s">
        <v>38</v>
      </c>
      <c r="S4" s="241"/>
      <c r="T4" s="241"/>
      <c r="U4" s="241"/>
      <c r="V4" s="241"/>
      <c r="W4" s="241"/>
      <c r="X4" s="241"/>
      <c r="Y4" s="241"/>
      <c r="Z4" s="241"/>
      <c r="AA4" s="241"/>
      <c r="AB4" s="241"/>
      <c r="AC4" s="242"/>
      <c r="AD4" s="18"/>
      <c r="AE4" s="18"/>
      <c r="AT4" s="18"/>
      <c r="AU4" s="18"/>
      <c r="AV4" s="18"/>
      <c r="AW4" s="18"/>
      <c r="AX4" s="18"/>
      <c r="AY4" s="18"/>
      <c r="AZ4" s="353"/>
      <c r="BA4" s="271" t="s">
        <v>47</v>
      </c>
      <c r="BB4" s="272"/>
      <c r="BC4" s="272"/>
      <c r="BD4" s="272"/>
      <c r="BE4" s="273"/>
      <c r="BF4" s="267" t="str">
        <f>IF(ISBLANK(電話番号内線),"",電話番号内線)</f>
        <v/>
      </c>
      <c r="BG4" s="267"/>
      <c r="BH4" s="267"/>
      <c r="BI4" s="267"/>
      <c r="BJ4" s="267"/>
      <c r="BK4" s="267"/>
      <c r="BL4" s="267"/>
      <c r="BM4" s="267"/>
      <c r="BN4" s="267"/>
      <c r="BO4" s="268"/>
    </row>
    <row r="5" spans="1:67" s="19" customFormat="1" ht="15" customHeight="1" x14ac:dyDescent="0.15">
      <c r="B5" s="292" t="str">
        <f>MID(UPPER(ASC(債権者コード)),1,1)</f>
        <v/>
      </c>
      <c r="C5" s="217" t="str">
        <f>MID(UPPER(ASC(債権者コード)),2,1)</f>
        <v/>
      </c>
      <c r="D5" s="217" t="str">
        <f>MID(UPPER(ASC(債権者コード)),3,1)</f>
        <v/>
      </c>
      <c r="E5" s="217" t="str">
        <f>MID(UPPER(ASC(債権者コード)),4,1)</f>
        <v/>
      </c>
      <c r="F5" s="217" t="str">
        <f>MID(UPPER(ASC(債権者コード)),5,1)</f>
        <v/>
      </c>
      <c r="G5" s="217" t="str">
        <f>MID(UPPER(ASC(債権者コード)),6,1)</f>
        <v/>
      </c>
      <c r="H5" s="217" t="str">
        <f>MID(UPPER(ASC(債権者コード)),7,1)</f>
        <v/>
      </c>
      <c r="I5" s="217" t="str">
        <f>MID(UPPER(ASC(債権者コード)),8,1)</f>
        <v/>
      </c>
      <c r="J5" s="217" t="str">
        <f>MID(UPPER(ASC(債権者コード)),9,1)</f>
        <v/>
      </c>
      <c r="K5" s="217" t="str">
        <f>MID(UPPER(ASC(債権者コード)),10,1)</f>
        <v/>
      </c>
      <c r="L5" s="294" t="str">
        <f>MID(UPPER(ASC(債権者コード)),11,1)</f>
        <v/>
      </c>
      <c r="M5" s="254" t="s">
        <v>37</v>
      </c>
      <c r="N5" s="288" t="str">
        <f>IF(ISBLANK(債権者コード_枝番),"",MID(REPT("0",IF(2-LEN(債権者コード_枝番)&gt;0,2-LEN(債権者コード_枝番),0))&amp;ASC(債権者コード_枝番),1,1))</f>
        <v/>
      </c>
      <c r="O5" s="289" t="str">
        <f>IF(ISBLANK(債権者コード_枝番),"",MID(REPT("0",IF(2-LEN(債権者コード_枝番)&gt;0,2-LEN(債権者コード_枝番),0))&amp;ASC(債権者コード_枝番),2,1))</f>
        <v/>
      </c>
      <c r="P5" s="34"/>
      <c r="Q5" s="34"/>
      <c r="R5" s="290" t="str">
        <f>LEFT(処理区分,1)</f>
        <v/>
      </c>
      <c r="S5" s="290"/>
      <c r="T5" s="291" t="s">
        <v>50</v>
      </c>
      <c r="U5" s="291"/>
      <c r="V5" s="291"/>
      <c r="W5" s="291"/>
      <c r="X5" s="291"/>
      <c r="Y5" s="291"/>
      <c r="Z5" s="291"/>
      <c r="AA5" s="291"/>
      <c r="AB5" s="291"/>
      <c r="AC5" s="291"/>
      <c r="AZ5" s="353"/>
      <c r="BA5" s="274"/>
      <c r="BB5" s="275"/>
      <c r="BC5" s="275"/>
      <c r="BD5" s="275"/>
      <c r="BE5" s="276"/>
      <c r="BF5" s="269"/>
      <c r="BG5" s="269"/>
      <c r="BH5" s="269"/>
      <c r="BI5" s="269"/>
      <c r="BJ5" s="269"/>
      <c r="BK5" s="269"/>
      <c r="BL5" s="269"/>
      <c r="BM5" s="269"/>
      <c r="BN5" s="269"/>
      <c r="BO5" s="270"/>
    </row>
    <row r="6" spans="1:67" s="19" customFormat="1" ht="15" customHeight="1" x14ac:dyDescent="0.15">
      <c r="B6" s="293"/>
      <c r="C6" s="218"/>
      <c r="D6" s="218"/>
      <c r="E6" s="218"/>
      <c r="F6" s="218"/>
      <c r="G6" s="218"/>
      <c r="H6" s="218"/>
      <c r="I6" s="218"/>
      <c r="J6" s="218"/>
      <c r="K6" s="218"/>
      <c r="L6" s="295"/>
      <c r="M6" s="254"/>
      <c r="N6" s="288"/>
      <c r="O6" s="289"/>
      <c r="P6" s="34"/>
      <c r="Q6" s="34"/>
      <c r="R6" s="290"/>
      <c r="S6" s="290"/>
      <c r="T6" s="291"/>
      <c r="U6" s="291"/>
      <c r="V6" s="291"/>
      <c r="W6" s="291"/>
      <c r="X6" s="291"/>
      <c r="Y6" s="291"/>
      <c r="Z6" s="291"/>
      <c r="AA6" s="291"/>
      <c r="AB6" s="291"/>
      <c r="AC6" s="291"/>
      <c r="AZ6" s="353"/>
      <c r="BA6" s="271" t="s">
        <v>39</v>
      </c>
      <c r="BB6" s="272"/>
      <c r="BC6" s="272"/>
      <c r="BD6" s="272"/>
      <c r="BE6" s="273"/>
      <c r="BF6" s="267" t="str">
        <f>IF(ISBLANK(担当者名),"",担当者名)</f>
        <v/>
      </c>
      <c r="BG6" s="267"/>
      <c r="BH6" s="267"/>
      <c r="BI6" s="267"/>
      <c r="BJ6" s="267"/>
      <c r="BK6" s="267"/>
      <c r="BL6" s="267"/>
      <c r="BM6" s="267"/>
      <c r="BN6" s="267"/>
      <c r="BO6" s="268"/>
    </row>
    <row r="7" spans="1:67" s="19" customFormat="1" ht="15" customHeight="1" thickBot="1" x14ac:dyDescent="0.2">
      <c r="AZ7" s="354"/>
      <c r="BA7" s="274"/>
      <c r="BB7" s="275"/>
      <c r="BC7" s="275"/>
      <c r="BD7" s="275"/>
      <c r="BE7" s="276"/>
      <c r="BF7" s="269"/>
      <c r="BG7" s="269"/>
      <c r="BH7" s="269"/>
      <c r="BI7" s="269"/>
      <c r="BJ7" s="269"/>
      <c r="BK7" s="269"/>
      <c r="BL7" s="269"/>
      <c r="BM7" s="269"/>
      <c r="BN7" s="269"/>
      <c r="BO7" s="270"/>
    </row>
    <row r="8" spans="1:67" s="19" customFormat="1" ht="15" customHeight="1" thickTop="1" x14ac:dyDescent="0.15">
      <c r="A8" s="2"/>
      <c r="B8" s="277" t="s">
        <v>6</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9"/>
    </row>
    <row r="9" spans="1:67" s="19" customFormat="1" ht="30" customHeight="1" x14ac:dyDescent="0.15">
      <c r="A9" s="26"/>
      <c r="B9" s="15"/>
      <c r="C9" s="241" t="s">
        <v>5</v>
      </c>
      <c r="D9" s="241"/>
      <c r="E9" s="241"/>
      <c r="F9" s="241"/>
      <c r="G9" s="241"/>
      <c r="H9" s="242"/>
      <c r="I9" s="35" t="str">
        <f>MID(ASC(PHONETIC(氏名１フリガナ)),1,1)</f>
        <v/>
      </c>
      <c r="J9" s="36" t="str">
        <f>MID(ASC(PHONETIC(氏名１フリガナ)),2,1)</f>
        <v/>
      </c>
      <c r="K9" s="36" t="str">
        <f>MID(ASC(PHONETIC(氏名１フリガナ)),3,1)</f>
        <v/>
      </c>
      <c r="L9" s="36" t="str">
        <f>MID(ASC(PHONETIC(氏名１フリガナ)),4,1)</f>
        <v/>
      </c>
      <c r="M9" s="36" t="str">
        <f>MID(ASC(PHONETIC(氏名１フリガナ)),5,1)</f>
        <v/>
      </c>
      <c r="N9" s="36" t="str">
        <f>MID(ASC(PHONETIC(氏名１フリガナ)),6,1)</f>
        <v/>
      </c>
      <c r="O9" s="36" t="str">
        <f>MID(ASC(PHONETIC(氏名１フリガナ)),7,1)</f>
        <v/>
      </c>
      <c r="P9" s="36" t="str">
        <f>MID(ASC(PHONETIC(氏名１フリガナ)),8,1)</f>
        <v/>
      </c>
      <c r="Q9" s="36" t="str">
        <f>MID(ASC(PHONETIC(氏名１フリガナ)),9,1)</f>
        <v/>
      </c>
      <c r="R9" s="36" t="str">
        <f>MID(ASC(PHONETIC(氏名１フリガナ)),10,1)</f>
        <v/>
      </c>
      <c r="S9" s="36" t="str">
        <f>MID(ASC(PHONETIC(氏名１フリガナ)),11,1)</f>
        <v/>
      </c>
      <c r="T9" s="36" t="str">
        <f>MID(ASC(PHONETIC(氏名１フリガナ)),12,1)</f>
        <v/>
      </c>
      <c r="U9" s="36" t="str">
        <f>MID(ASC(PHONETIC(氏名１フリガナ)),13,1)</f>
        <v/>
      </c>
      <c r="V9" s="36" t="str">
        <f>MID(ASC(PHONETIC(氏名１フリガナ)),14,1)</f>
        <v/>
      </c>
      <c r="W9" s="36" t="str">
        <f>MID(ASC(PHONETIC(氏名１フリガナ)),15,1)</f>
        <v/>
      </c>
      <c r="X9" s="36" t="str">
        <f>MID(ASC(PHONETIC(氏名１フリガナ)),16,1)</f>
        <v/>
      </c>
      <c r="Y9" s="36" t="str">
        <f>MID(ASC(PHONETIC(氏名１フリガナ)),17,1)</f>
        <v/>
      </c>
      <c r="Z9" s="36" t="str">
        <f>MID(ASC(PHONETIC(氏名１フリガナ)),18,1)</f>
        <v/>
      </c>
      <c r="AA9" s="36" t="str">
        <f>MID(ASC(PHONETIC(氏名１フリガナ)),19,1)</f>
        <v/>
      </c>
      <c r="AB9" s="36" t="str">
        <f>MID(ASC(PHONETIC(氏名１フリガナ)),20,1)</f>
        <v/>
      </c>
      <c r="AC9" s="36" t="str">
        <f>MID(ASC(PHONETIC(氏名１フリガナ)),21,1)</f>
        <v/>
      </c>
      <c r="AD9" s="36" t="str">
        <f>MID(ASC(PHONETIC(氏名１フリガナ)),22,1)</f>
        <v/>
      </c>
      <c r="AE9" s="36" t="str">
        <f>MID(ASC(PHONETIC(氏名１フリガナ)),23,1)</f>
        <v/>
      </c>
      <c r="AF9" s="36" t="str">
        <f>MID(ASC(PHONETIC(氏名１フリガナ)),24,1)</f>
        <v/>
      </c>
      <c r="AG9" s="36" t="str">
        <f>MID(ASC(PHONETIC(氏名１フリガナ)),25,1)</f>
        <v/>
      </c>
      <c r="AH9" s="36" t="str">
        <f>MID(ASC(PHONETIC(氏名１フリガナ)),26,1)</f>
        <v/>
      </c>
      <c r="AI9" s="36" t="str">
        <f>MID(ASC(PHONETIC(氏名１フリガナ)),27,1)</f>
        <v/>
      </c>
      <c r="AJ9" s="36" t="str">
        <f>MID(ASC(PHONETIC(氏名１フリガナ)),28,1)</f>
        <v/>
      </c>
      <c r="AK9" s="36" t="str">
        <f>MID(ASC(PHONETIC(氏名１フリガナ)),29,1)</f>
        <v/>
      </c>
      <c r="AL9" s="36" t="str">
        <f>MID(ASC(PHONETIC(氏名１フリガナ)),30,1)</f>
        <v/>
      </c>
      <c r="AM9" s="36" t="str">
        <f>MID(ASC(PHONETIC(氏名１フリガナ)),31,1)</f>
        <v/>
      </c>
      <c r="AN9" s="36" t="str">
        <f>MID(ASC(PHONETIC(氏名１フリガナ)),32,1)</f>
        <v/>
      </c>
      <c r="AO9" s="36" t="str">
        <f>MID(ASC(PHONETIC(氏名１フリガナ)),33,1)</f>
        <v/>
      </c>
      <c r="AP9" s="36" t="str">
        <f>MID(ASC(PHONETIC(氏名１フリガナ)),34,1)</f>
        <v/>
      </c>
      <c r="AQ9" s="36" t="str">
        <f>MID(ASC(PHONETIC(氏名１フリガナ)),35,1)</f>
        <v/>
      </c>
      <c r="AR9" s="36" t="str">
        <f>MID(ASC(PHONETIC(氏名１フリガナ)),36,1)</f>
        <v/>
      </c>
      <c r="AS9" s="36" t="str">
        <f>MID(ASC(PHONETIC(氏名１フリガナ)),37,1)</f>
        <v/>
      </c>
      <c r="AT9" s="36" t="str">
        <f>MID(ASC(PHONETIC(氏名１フリガナ)),38,1)</f>
        <v/>
      </c>
      <c r="AU9" s="36" t="str">
        <f>MID(ASC(PHONETIC(氏名１フリガナ)),39,1)</f>
        <v/>
      </c>
      <c r="AV9" s="37" t="str">
        <f>MID(ASC(PHONETIC(氏名１フリガナ)),40,1)</f>
        <v/>
      </c>
    </row>
    <row r="10" spans="1:67" s="19" customFormat="1" ht="30" customHeight="1" x14ac:dyDescent="0.15">
      <c r="A10" s="1"/>
      <c r="B10" s="16"/>
      <c r="C10" s="251" t="s">
        <v>2</v>
      </c>
      <c r="D10" s="251"/>
      <c r="E10" s="251"/>
      <c r="F10" s="251"/>
      <c r="G10" s="251"/>
      <c r="H10" s="251"/>
      <c r="I10" s="280" t="str">
        <f>MID(DBCS(氏名１),1,1)</f>
        <v/>
      </c>
      <c r="J10" s="281"/>
      <c r="K10" s="215" t="str">
        <f>MID(DBCS(氏名１),2,1)</f>
        <v/>
      </c>
      <c r="L10" s="215"/>
      <c r="M10" s="215" t="str">
        <f>MID(DBCS(氏名１),3,1)</f>
        <v/>
      </c>
      <c r="N10" s="215"/>
      <c r="O10" s="215" t="str">
        <f>MID(DBCS(氏名１),4,1)</f>
        <v/>
      </c>
      <c r="P10" s="215"/>
      <c r="Q10" s="215" t="str">
        <f>MID(DBCS(氏名１),5,1)</f>
        <v/>
      </c>
      <c r="R10" s="215"/>
      <c r="S10" s="215" t="str">
        <f>MID(DBCS(氏名１),6,1)</f>
        <v/>
      </c>
      <c r="T10" s="215"/>
      <c r="U10" s="215" t="str">
        <f>MID(DBCS(氏名１),7,1)</f>
        <v/>
      </c>
      <c r="V10" s="215"/>
      <c r="W10" s="215" t="str">
        <f>MID(DBCS(氏名１),8,1)</f>
        <v/>
      </c>
      <c r="X10" s="215"/>
      <c r="Y10" s="215" t="str">
        <f>MID(DBCS(氏名１),9,1)</f>
        <v/>
      </c>
      <c r="Z10" s="215"/>
      <c r="AA10" s="215" t="str">
        <f>MID(DBCS(氏名１),10,1)</f>
        <v/>
      </c>
      <c r="AB10" s="215"/>
      <c r="AC10" s="215" t="str">
        <f>MID(DBCS(氏名１),11,1)</f>
        <v/>
      </c>
      <c r="AD10" s="215"/>
      <c r="AE10" s="215" t="str">
        <f>MID(DBCS(氏名１),12,1)</f>
        <v/>
      </c>
      <c r="AF10" s="215"/>
      <c r="AG10" s="215" t="str">
        <f>MID(DBCS(氏名１),13,1)</f>
        <v/>
      </c>
      <c r="AH10" s="215"/>
      <c r="AI10" s="215" t="str">
        <f>MID(DBCS(氏名１),14,1)</f>
        <v/>
      </c>
      <c r="AJ10" s="215"/>
      <c r="AK10" s="215" t="str">
        <f>MID(DBCS(氏名１),15,1)</f>
        <v/>
      </c>
      <c r="AL10" s="215"/>
      <c r="AM10" s="215" t="str">
        <f>MID(DBCS(氏名１),16,1)</f>
        <v/>
      </c>
      <c r="AN10" s="215"/>
      <c r="AO10" s="215" t="str">
        <f>MID(DBCS(氏名１),17,1)</f>
        <v/>
      </c>
      <c r="AP10" s="215"/>
      <c r="AQ10" s="215" t="str">
        <f>MID(DBCS(氏名１),18,1)</f>
        <v/>
      </c>
      <c r="AR10" s="215"/>
      <c r="AS10" s="215" t="str">
        <f>MID(DBCS(氏名１),19,1)</f>
        <v/>
      </c>
      <c r="AT10" s="215"/>
      <c r="AU10" s="215" t="str">
        <f>MID(DBCS(氏名１),20,1)</f>
        <v/>
      </c>
      <c r="AV10" s="216"/>
      <c r="AW10" s="265"/>
      <c r="AX10" s="264"/>
      <c r="AY10" s="264"/>
      <c r="AZ10" s="264"/>
      <c r="BA10" s="264"/>
      <c r="BB10" s="264"/>
      <c r="BC10" s="264"/>
      <c r="BD10" s="264"/>
      <c r="BE10" s="264"/>
      <c r="BF10" s="264"/>
      <c r="BG10" s="264"/>
      <c r="BH10" s="264"/>
      <c r="BI10" s="264"/>
      <c r="BJ10" s="264"/>
      <c r="BK10" s="264"/>
      <c r="BL10" s="264"/>
      <c r="BM10" s="264"/>
      <c r="BN10" s="264"/>
    </row>
    <row r="11" spans="1:67" s="19" customFormat="1" ht="15" customHeight="1" x14ac:dyDescent="0.15">
      <c r="A11" s="1"/>
      <c r="B11" s="238" t="s">
        <v>7</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40"/>
    </row>
    <row r="12" spans="1:67" s="19" customFormat="1" ht="30" customHeight="1" x14ac:dyDescent="0.15">
      <c r="A12" s="1"/>
      <c r="B12" s="27"/>
      <c r="C12" s="241" t="s">
        <v>4</v>
      </c>
      <c r="D12" s="241"/>
      <c r="E12" s="241"/>
      <c r="F12" s="241"/>
      <c r="G12" s="241"/>
      <c r="H12" s="242"/>
      <c r="I12" s="35" t="str">
        <f>MID(ASC(PHONETIC(氏名２フリガナ)),1,1)</f>
        <v/>
      </c>
      <c r="J12" s="36" t="str">
        <f>MID(ASC(PHONETIC(氏名２フリガナ)),2,1)</f>
        <v/>
      </c>
      <c r="K12" s="36" t="str">
        <f>MID(ASC(PHONETIC(氏名２フリガナ)),3,1)</f>
        <v/>
      </c>
      <c r="L12" s="36" t="str">
        <f>MID(ASC(PHONETIC(氏名２フリガナ)),4,1)</f>
        <v/>
      </c>
      <c r="M12" s="36" t="str">
        <f>MID(ASC(PHONETIC(氏名２フリガナ)),5,1)</f>
        <v/>
      </c>
      <c r="N12" s="36" t="str">
        <f>MID(ASC(PHONETIC(氏名２フリガナ)),6,1)</f>
        <v/>
      </c>
      <c r="O12" s="36" t="str">
        <f>MID(ASC(PHONETIC(氏名２フリガナ)),7,1)</f>
        <v/>
      </c>
      <c r="P12" s="36" t="str">
        <f>MID(ASC(PHONETIC(氏名２フリガナ)),8,1)</f>
        <v/>
      </c>
      <c r="Q12" s="36" t="str">
        <f>MID(ASC(PHONETIC(氏名２フリガナ)),9,1)</f>
        <v/>
      </c>
      <c r="R12" s="36" t="str">
        <f>MID(ASC(PHONETIC(氏名２フリガナ)),10,1)</f>
        <v/>
      </c>
      <c r="S12" s="36" t="str">
        <f>MID(ASC(PHONETIC(氏名２フリガナ)),11,1)</f>
        <v/>
      </c>
      <c r="T12" s="36" t="str">
        <f>MID(ASC(PHONETIC(氏名２フリガナ)),12,1)</f>
        <v/>
      </c>
      <c r="U12" s="36" t="str">
        <f>MID(ASC(PHONETIC(氏名２フリガナ)),13,1)</f>
        <v/>
      </c>
      <c r="V12" s="36" t="str">
        <f>MID(ASC(PHONETIC(氏名２フリガナ)),14,1)</f>
        <v/>
      </c>
      <c r="W12" s="36" t="str">
        <f>MID(ASC(PHONETIC(氏名２フリガナ)),15,1)</f>
        <v/>
      </c>
      <c r="X12" s="36" t="str">
        <f>MID(ASC(PHONETIC(氏名２フリガナ)),16,1)</f>
        <v/>
      </c>
      <c r="Y12" s="36" t="str">
        <f>MID(ASC(PHONETIC(氏名２フリガナ)),17,1)</f>
        <v/>
      </c>
      <c r="Z12" s="36" t="str">
        <f>MID(ASC(PHONETIC(氏名２フリガナ)),18,1)</f>
        <v/>
      </c>
      <c r="AA12" s="36" t="str">
        <f>MID(ASC(PHONETIC(氏名２フリガナ)),19,1)</f>
        <v/>
      </c>
      <c r="AB12" s="36" t="str">
        <f>MID(ASC(PHONETIC(氏名２フリガナ)),20,1)</f>
        <v/>
      </c>
      <c r="AC12" s="36" t="str">
        <f>MID(ASC(PHONETIC(氏名２フリガナ)),21,1)</f>
        <v/>
      </c>
      <c r="AD12" s="36" t="str">
        <f>MID(ASC(PHONETIC(氏名２フリガナ)),22,1)</f>
        <v/>
      </c>
      <c r="AE12" s="36" t="str">
        <f>MID(ASC(PHONETIC(氏名２フリガナ)),23,1)</f>
        <v/>
      </c>
      <c r="AF12" s="36" t="str">
        <f>MID(ASC(PHONETIC(氏名２フリガナ)),24,1)</f>
        <v/>
      </c>
      <c r="AG12" s="36" t="str">
        <f>MID(ASC(PHONETIC(氏名２フリガナ)),25,1)</f>
        <v/>
      </c>
      <c r="AH12" s="36" t="str">
        <f>MID(ASC(PHONETIC(氏名２フリガナ)),26,1)</f>
        <v/>
      </c>
      <c r="AI12" s="36" t="str">
        <f>MID(ASC(PHONETIC(氏名２フリガナ)),27,1)</f>
        <v/>
      </c>
      <c r="AJ12" s="36" t="str">
        <f>MID(ASC(PHONETIC(氏名２フリガナ)),28,1)</f>
        <v/>
      </c>
      <c r="AK12" s="36" t="str">
        <f>MID(ASC(PHONETIC(氏名２フリガナ)),29,1)</f>
        <v/>
      </c>
      <c r="AL12" s="36" t="str">
        <f>MID(ASC(PHONETIC(氏名２フリガナ)),30,1)</f>
        <v/>
      </c>
      <c r="AM12" s="36" t="str">
        <f>MID(ASC(PHONETIC(氏名２フリガナ)),31,1)</f>
        <v/>
      </c>
      <c r="AN12" s="36" t="str">
        <f>MID(ASC(PHONETIC(氏名２フリガナ)),32,1)</f>
        <v/>
      </c>
      <c r="AO12" s="36" t="str">
        <f>MID(ASC(PHONETIC(氏名２フリガナ)),33,1)</f>
        <v/>
      </c>
      <c r="AP12" s="36" t="str">
        <f>MID(ASC(PHONETIC(氏名２フリガナ)),34,1)</f>
        <v/>
      </c>
      <c r="AQ12" s="36" t="str">
        <f>MID(ASC(PHONETIC(氏名２フリガナ)),35,1)</f>
        <v/>
      </c>
      <c r="AR12" s="36" t="str">
        <f>MID(ASC(PHONETIC(氏名２フリガナ)),36,1)</f>
        <v/>
      </c>
      <c r="AS12" s="36" t="str">
        <f>MID(ASC(PHONETIC(氏名２フリガナ)),37,1)</f>
        <v/>
      </c>
      <c r="AT12" s="36" t="str">
        <f>MID(ASC(PHONETIC(氏名２フリガナ)),38,1)</f>
        <v/>
      </c>
      <c r="AU12" s="36" t="str">
        <f>MID(ASC(PHONETIC(氏名２フリガナ)),39,1)</f>
        <v/>
      </c>
      <c r="AV12" s="37" t="str">
        <f>MID(ASC(PHONETIC(氏名２フリガナ)),40,1)</f>
        <v/>
      </c>
    </row>
    <row r="13" spans="1:67" s="19" customFormat="1" ht="30" customHeight="1" thickBot="1" x14ac:dyDescent="0.2">
      <c r="A13" s="1"/>
      <c r="B13" s="28"/>
      <c r="C13" s="243" t="s">
        <v>3</v>
      </c>
      <c r="D13" s="243"/>
      <c r="E13" s="243"/>
      <c r="F13" s="243"/>
      <c r="G13" s="243"/>
      <c r="H13" s="244"/>
      <c r="I13" s="301" t="str">
        <f>MID(DBCS(氏名２),1,1)</f>
        <v/>
      </c>
      <c r="J13" s="302"/>
      <c r="K13" s="231" t="str">
        <f>MID(DBCS(氏名２),2,1)</f>
        <v/>
      </c>
      <c r="L13" s="231"/>
      <c r="M13" s="231" t="str">
        <f>MID(DBCS(氏名２),3,1)</f>
        <v/>
      </c>
      <c r="N13" s="231"/>
      <c r="O13" s="231" t="str">
        <f>MID(DBCS(氏名２),4,1)</f>
        <v/>
      </c>
      <c r="P13" s="231"/>
      <c r="Q13" s="231" t="str">
        <f>MID(DBCS(氏名２),5,1)</f>
        <v/>
      </c>
      <c r="R13" s="231"/>
      <c r="S13" s="231" t="str">
        <f>MID(DBCS(氏名２),6,1)</f>
        <v/>
      </c>
      <c r="T13" s="231"/>
      <c r="U13" s="231" t="str">
        <f>MID(DBCS(氏名２),7,1)</f>
        <v/>
      </c>
      <c r="V13" s="231"/>
      <c r="W13" s="231" t="str">
        <f>MID(DBCS(氏名２),8,1)</f>
        <v/>
      </c>
      <c r="X13" s="231"/>
      <c r="Y13" s="231" t="str">
        <f>MID(DBCS(氏名２),9,1)</f>
        <v/>
      </c>
      <c r="Z13" s="231"/>
      <c r="AA13" s="231" t="str">
        <f>MID(DBCS(氏名２),10,1)</f>
        <v/>
      </c>
      <c r="AB13" s="231"/>
      <c r="AC13" s="231" t="str">
        <f>MID(DBCS(氏名２),11,1)</f>
        <v/>
      </c>
      <c r="AD13" s="231"/>
      <c r="AE13" s="231" t="str">
        <f>MID(DBCS(氏名２),12,1)</f>
        <v/>
      </c>
      <c r="AF13" s="231"/>
      <c r="AG13" s="231" t="str">
        <f>MID(DBCS(氏名２),13,1)</f>
        <v/>
      </c>
      <c r="AH13" s="231"/>
      <c r="AI13" s="231" t="str">
        <f>MID(DBCS(氏名２),14,1)</f>
        <v/>
      </c>
      <c r="AJ13" s="231"/>
      <c r="AK13" s="231" t="str">
        <f>MID(DBCS(氏名２),15,1)</f>
        <v/>
      </c>
      <c r="AL13" s="231"/>
      <c r="AM13" s="231" t="str">
        <f>MID(DBCS(氏名２),16,1)</f>
        <v/>
      </c>
      <c r="AN13" s="231"/>
      <c r="AO13" s="231" t="str">
        <f>MID(DBCS(氏名２),17,1)</f>
        <v/>
      </c>
      <c r="AP13" s="231"/>
      <c r="AQ13" s="231" t="str">
        <f>MID(DBCS(氏名２),18,1)</f>
        <v/>
      </c>
      <c r="AR13" s="231"/>
      <c r="AS13" s="231" t="str">
        <f>MID(DBCS(氏名２),19,1)</f>
        <v/>
      </c>
      <c r="AT13" s="231"/>
      <c r="AU13" s="231" t="str">
        <f>MID(DBCS(氏名２),20,1)</f>
        <v/>
      </c>
      <c r="AV13" s="298"/>
      <c r="AW13" s="265"/>
      <c r="AX13" s="264"/>
      <c r="AY13" s="264"/>
      <c r="AZ13" s="264"/>
      <c r="BA13" s="264"/>
      <c r="BB13" s="264"/>
      <c r="BC13" s="264"/>
      <c r="BD13" s="264"/>
      <c r="BE13" s="264"/>
      <c r="BF13" s="264"/>
      <c r="BG13" s="264"/>
      <c r="BH13" s="264"/>
      <c r="BI13" s="264"/>
      <c r="BJ13" s="264"/>
      <c r="BK13" s="264"/>
      <c r="BL13" s="264"/>
      <c r="BM13" s="264"/>
      <c r="BN13" s="264"/>
    </row>
    <row r="14" spans="1:67" s="19" customFormat="1" ht="15" customHeight="1" thickTop="1" x14ac:dyDescent="0.15">
      <c r="A14" s="2"/>
      <c r="B14" s="232" t="s">
        <v>40</v>
      </c>
      <c r="C14" s="225"/>
      <c r="D14" s="225"/>
      <c r="E14" s="225"/>
      <c r="F14" s="226"/>
      <c r="G14" s="299" t="s">
        <v>8</v>
      </c>
      <c r="H14" s="300"/>
      <c r="I14" s="300"/>
      <c r="J14" s="300"/>
      <c r="K14" s="300"/>
      <c r="L14" s="300"/>
      <c r="M14" s="300"/>
      <c r="N14" s="300"/>
      <c r="O14" s="300"/>
      <c r="P14" s="300"/>
      <c r="Q14" s="300"/>
      <c r="R14" s="224" t="s">
        <v>41</v>
      </c>
      <c r="S14" s="225"/>
      <c r="T14" s="225"/>
      <c r="U14" s="225"/>
      <c r="V14" s="225"/>
      <c r="W14" s="225"/>
      <c r="X14" s="225"/>
      <c r="Y14" s="233"/>
      <c r="Z14" s="2"/>
      <c r="AA14" s="2"/>
      <c r="AB14" s="2"/>
      <c r="AC14" s="2"/>
      <c r="AD14" s="2"/>
      <c r="AE14" s="2"/>
      <c r="AF14" s="2"/>
      <c r="AG14" s="2"/>
      <c r="AH14" s="2"/>
      <c r="AI14" s="2"/>
      <c r="AJ14" s="2"/>
      <c r="AK14" s="2"/>
      <c r="AL14" s="2"/>
      <c r="AM14" s="2"/>
      <c r="AN14" s="2"/>
      <c r="AO14" s="2"/>
    </row>
    <row r="15" spans="1:67" s="19" customFormat="1" ht="30" customHeight="1" thickBot="1" x14ac:dyDescent="0.2">
      <c r="A15" s="26"/>
      <c r="B15" s="3"/>
      <c r="C15" s="4"/>
      <c r="D15" s="4"/>
      <c r="E15" s="4"/>
      <c r="F15" s="5"/>
      <c r="G15" s="38" t="str">
        <f>MID(ASC(住所コード),1,1)</f>
        <v/>
      </c>
      <c r="H15" s="39" t="str">
        <f>MID(ASC(住所コード),2,1)</f>
        <v/>
      </c>
      <c r="I15" s="39" t="str">
        <f>MID(ASC(住所コード),3,1)</f>
        <v/>
      </c>
      <c r="J15" s="39" t="str">
        <f>MID(ASC(住所コード),4,1)</f>
        <v/>
      </c>
      <c r="K15" s="39" t="str">
        <f>MID(ASC(住所コード),5,1)</f>
        <v/>
      </c>
      <c r="L15" s="39" t="str">
        <f>MID(ASC(住所コード),6,1)</f>
        <v/>
      </c>
      <c r="M15" s="39" t="str">
        <f>MID(ASC(住所コード),7,1)</f>
        <v/>
      </c>
      <c r="N15" s="39" t="str">
        <f>MID(ASC(住所コード),8,1)</f>
        <v/>
      </c>
      <c r="O15" s="39" t="str">
        <f>MID(ASC(住所コード),9,1)</f>
        <v/>
      </c>
      <c r="P15" s="39" t="str">
        <f>MID(ASC(住所コード),10,1)</f>
        <v/>
      </c>
      <c r="Q15" s="40" t="str">
        <f>MID(ASC(住所コード),11,1)</f>
        <v/>
      </c>
      <c r="R15" s="41" t="str">
        <f>MID(SUBSTITUTE(SUBSTITUTE(SUBSTITUTE(SUBSTITUTE(郵便番号,"-",""),"－",""),"ｰ",""),"ー",""),1,1)</f>
        <v/>
      </c>
      <c r="S15" s="42" t="str">
        <f>MID(SUBSTITUTE(SUBSTITUTE(SUBSTITUTE(SUBSTITUTE(郵便番号,"-",""),"－",""),"ｰ",""),"ー",""),2,1)</f>
        <v/>
      </c>
      <c r="T15" s="42" t="str">
        <f>MID(SUBSTITUTE(SUBSTITUTE(SUBSTITUTE(SUBSTITUTE(郵便番号,"-",""),"－",""),"ｰ",""),"ー",""),3,1)</f>
        <v/>
      </c>
      <c r="U15" s="42" t="s">
        <v>9</v>
      </c>
      <c r="V15" s="42" t="str">
        <f>MID(SUBSTITUTE(SUBSTITUTE(SUBSTITUTE(SUBSTITUTE(郵便番号,"-",""),"－",""),"ｰ",""),"ー",""),4,1)</f>
        <v/>
      </c>
      <c r="W15" s="42" t="str">
        <f>MID(SUBSTITUTE(SUBSTITUTE(SUBSTITUTE(SUBSTITUTE(郵便番号,"-",""),"－",""),"ｰ",""),"ー",""),5,1)</f>
        <v/>
      </c>
      <c r="X15" s="42" t="str">
        <f>MID(SUBSTITUTE(SUBSTITUTE(SUBSTITUTE(SUBSTITUTE(郵便番号,"-",""),"－",""),"ｰ",""),"ー",""),6,1)</f>
        <v/>
      </c>
      <c r="Y15" s="4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
      <c r="A16" s="1"/>
      <c r="B16" s="296" t="s">
        <v>10</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15">
      <c r="A17" s="1"/>
      <c r="B17" s="15"/>
      <c r="C17" s="241" t="s">
        <v>5</v>
      </c>
      <c r="D17" s="241"/>
      <c r="E17" s="241"/>
      <c r="F17" s="241"/>
      <c r="G17" s="241"/>
      <c r="H17" s="242"/>
      <c r="I17" s="219"/>
      <c r="J17" s="220"/>
      <c r="K17" s="220"/>
      <c r="L17" s="220"/>
      <c r="M17" s="220"/>
      <c r="N17" s="220"/>
      <c r="O17" s="220"/>
      <c r="P17" s="220"/>
      <c r="Q17" s="220"/>
      <c r="R17" s="221" t="str">
        <f>ASC(PHONETIC(区市町村フリガナ))</f>
        <v/>
      </c>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2"/>
      <c r="AU17" s="23" t="s">
        <v>42</v>
      </c>
      <c r="AV17" s="23"/>
      <c r="AW17" s="23"/>
      <c r="AX17" s="23"/>
      <c r="AY17" s="23"/>
      <c r="AZ17" s="23"/>
      <c r="BA17" s="23"/>
      <c r="BB17" s="23"/>
      <c r="BC17" s="23"/>
      <c r="BD17" s="23"/>
      <c r="BE17" s="23"/>
      <c r="BF17" s="23"/>
      <c r="BG17" s="23"/>
      <c r="BH17" s="23"/>
      <c r="BI17" s="23"/>
      <c r="BJ17" s="23"/>
      <c r="BK17" s="24"/>
      <c r="BL17" s="1"/>
      <c r="BM17" s="1"/>
    </row>
    <row r="18" spans="1:66" s="19" customFormat="1" ht="30" customHeight="1" thickBot="1" x14ac:dyDescent="0.2">
      <c r="A18" s="1"/>
      <c r="B18" s="22"/>
      <c r="C18" s="241" t="s">
        <v>11</v>
      </c>
      <c r="D18" s="241"/>
      <c r="E18" s="241"/>
      <c r="F18" s="241"/>
      <c r="G18" s="241"/>
      <c r="H18" s="241"/>
      <c r="I18" s="246" t="str">
        <f>IF(ISBLANK(都道府県),"",都道府県)</f>
        <v/>
      </c>
      <c r="J18" s="235"/>
      <c r="K18" s="235"/>
      <c r="L18" s="235"/>
      <c r="M18" s="235"/>
      <c r="N18" s="235"/>
      <c r="O18" s="235"/>
      <c r="P18" s="234" t="str">
        <f>IF(ISBLANK(都道府県),"都道"&amp;CHAR(10)&amp;"府県","")</f>
        <v>都道
府県</v>
      </c>
      <c r="Q18" s="234"/>
      <c r="R18" s="235" t="str">
        <f>IF(ISBLANK(区市町村),"",区市町村)</f>
        <v/>
      </c>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6"/>
      <c r="AU18" s="245" t="s">
        <v>12</v>
      </c>
      <c r="AV18" s="245"/>
      <c r="AW18" s="245"/>
      <c r="AX18" s="245"/>
      <c r="AY18" s="245"/>
      <c r="AZ18" s="44" t="str">
        <f>MID(ASC(電話番号),1,1)</f>
        <v/>
      </c>
      <c r="BA18" s="45" t="str">
        <f>MID(ASC(電話番号),2,1)</f>
        <v/>
      </c>
      <c r="BB18" s="45" t="str">
        <f>MID(ASC(電話番号),3,1)</f>
        <v/>
      </c>
      <c r="BC18" s="45" t="str">
        <f>MID(ASC(電話番号),4,1)</f>
        <v/>
      </c>
      <c r="BD18" s="45" t="str">
        <f>MID(ASC(電話番号),5,1)</f>
        <v/>
      </c>
      <c r="BE18" s="46" t="str">
        <f>MID(ASC(電話番号),6,1)</f>
        <v/>
      </c>
      <c r="BF18" s="46" t="str">
        <f>MID(ASC(電話番号),7,1)</f>
        <v/>
      </c>
      <c r="BG18" s="46" t="str">
        <f>MID(ASC(電話番号),8,1)</f>
        <v/>
      </c>
      <c r="BH18" s="46" t="str">
        <f>MID(ASC(電話番号),9,1)</f>
        <v/>
      </c>
      <c r="BI18" s="46" t="str">
        <f>MID(ASC(電話番号),10,1)</f>
        <v/>
      </c>
      <c r="BJ18" s="46" t="str">
        <f>MID(ASC(電話番号),11,1)</f>
        <v/>
      </c>
      <c r="BK18" s="47" t="str">
        <f>MID(ASC(電話番号),12,1)</f>
        <v/>
      </c>
      <c r="BL18" s="53" t="str">
        <f>MID(ASC(電話番号),13,1)</f>
        <v/>
      </c>
      <c r="BM18" s="53" t="str">
        <f>MID(ASC(電話番号),14,1)</f>
        <v/>
      </c>
    </row>
    <row r="19" spans="1:66" s="19" customFormat="1" ht="15" customHeight="1" thickTop="1" x14ac:dyDescent="0.15">
      <c r="A19" s="1"/>
      <c r="B19" s="238" t="s">
        <v>14</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10"/>
      <c r="BF19" s="11"/>
      <c r="BG19" s="11"/>
      <c r="BH19" s="11"/>
      <c r="BI19" s="11"/>
      <c r="BJ19" s="11"/>
      <c r="BK19" s="11"/>
      <c r="BL19" s="2"/>
      <c r="BM19" s="1"/>
    </row>
    <row r="20" spans="1:66" s="19" customFormat="1" ht="15" customHeight="1" x14ac:dyDescent="0.15">
      <c r="A20" s="1"/>
      <c r="B20" s="15"/>
      <c r="C20" s="241" t="s">
        <v>5</v>
      </c>
      <c r="D20" s="241"/>
      <c r="E20" s="241"/>
      <c r="F20" s="241"/>
      <c r="G20" s="241"/>
      <c r="H20" s="242"/>
      <c r="I20" s="246" t="str">
        <f>ASC(PHONETIC(番地フリガナ))</f>
        <v/>
      </c>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8"/>
      <c r="BF20" s="1"/>
      <c r="BG20" s="1"/>
      <c r="BH20" s="1"/>
      <c r="BI20" s="1"/>
      <c r="BJ20" s="1"/>
      <c r="BK20" s="1"/>
      <c r="BL20" s="1"/>
      <c r="BM20" s="1"/>
    </row>
    <row r="21" spans="1:66" s="19" customFormat="1" ht="30" customHeight="1" x14ac:dyDescent="0.15">
      <c r="A21" s="1"/>
      <c r="B21" s="25"/>
      <c r="C21" s="241" t="s">
        <v>13</v>
      </c>
      <c r="D21" s="241"/>
      <c r="E21" s="241"/>
      <c r="F21" s="241"/>
      <c r="G21" s="241"/>
      <c r="H21" s="242"/>
      <c r="I21" s="247" t="str">
        <f>MID(DBCS(番地),1,1)</f>
        <v/>
      </c>
      <c r="J21" s="237"/>
      <c r="K21" s="237" t="str">
        <f>MID(DBCS(番地),2,1)</f>
        <v/>
      </c>
      <c r="L21" s="237"/>
      <c r="M21" s="237" t="str">
        <f>MID(DBCS(番地),3,1)</f>
        <v/>
      </c>
      <c r="N21" s="237"/>
      <c r="O21" s="237" t="str">
        <f>MID(DBCS(番地),4,1)</f>
        <v/>
      </c>
      <c r="P21" s="237"/>
      <c r="Q21" s="237" t="str">
        <f>MID(DBCS(番地),5,1)</f>
        <v/>
      </c>
      <c r="R21" s="237"/>
      <c r="S21" s="237" t="str">
        <f>MID(DBCS(番地),6,1)</f>
        <v/>
      </c>
      <c r="T21" s="237"/>
      <c r="U21" s="237" t="str">
        <f>MID(DBCS(番地),7,1)</f>
        <v/>
      </c>
      <c r="V21" s="237"/>
      <c r="W21" s="237" t="str">
        <f>MID(DBCS(番地),8,1)</f>
        <v/>
      </c>
      <c r="X21" s="237"/>
      <c r="Y21" s="237" t="str">
        <f>MID(DBCS(番地),9,1)</f>
        <v/>
      </c>
      <c r="Z21" s="237"/>
      <c r="AA21" s="237" t="str">
        <f>MID(DBCS(番地),10,1)</f>
        <v/>
      </c>
      <c r="AB21" s="237"/>
      <c r="AC21" s="237" t="str">
        <f>MID(DBCS(番地),11,1)</f>
        <v/>
      </c>
      <c r="AD21" s="237"/>
      <c r="AE21" s="237" t="str">
        <f>MID(DBCS(番地),12,1)</f>
        <v/>
      </c>
      <c r="AF21" s="237"/>
      <c r="AG21" s="237" t="str">
        <f>MID(DBCS(番地),13,1)</f>
        <v/>
      </c>
      <c r="AH21" s="237"/>
      <c r="AI21" s="237" t="str">
        <f>MID(DBCS(番地),14,1)</f>
        <v/>
      </c>
      <c r="AJ21" s="237"/>
      <c r="AK21" s="237" t="str">
        <f>MID(DBCS(番地),15,1)</f>
        <v/>
      </c>
      <c r="AL21" s="237"/>
      <c r="AM21" s="237" t="str">
        <f>MID(DBCS(番地),16,1)</f>
        <v/>
      </c>
      <c r="AN21" s="237"/>
      <c r="AO21" s="237" t="str">
        <f>MID(DBCS(番地),17,1)</f>
        <v/>
      </c>
      <c r="AP21" s="237"/>
      <c r="AQ21" s="237" t="str">
        <f>MID(DBCS(番地),18,1)</f>
        <v/>
      </c>
      <c r="AR21" s="237"/>
      <c r="AS21" s="237" t="str">
        <f>MID(DBCS(番地),19,1)</f>
        <v/>
      </c>
      <c r="AT21" s="237"/>
      <c r="AU21" s="237" t="str">
        <f>MID(DBCS(番地),20,1)</f>
        <v/>
      </c>
      <c r="AV21" s="237"/>
      <c r="AW21" s="237" t="str">
        <f>MID(DBCS(番地),21,1)</f>
        <v/>
      </c>
      <c r="AX21" s="237"/>
      <c r="AY21" s="237" t="str">
        <f>MID(DBCS(番地),22,1)</f>
        <v/>
      </c>
      <c r="AZ21" s="237"/>
      <c r="BA21" s="237" t="str">
        <f>MID(DBCS(番地),23,1)</f>
        <v/>
      </c>
      <c r="BB21" s="237"/>
      <c r="BC21" s="237" t="str">
        <f>MID(DBCS(番地),24,1)</f>
        <v/>
      </c>
      <c r="BD21" s="248"/>
      <c r="BE21" s="265"/>
      <c r="BF21" s="266"/>
      <c r="BG21" s="264"/>
      <c r="BH21" s="264"/>
      <c r="BI21" s="264"/>
      <c r="BJ21" s="264"/>
      <c r="BK21" s="264"/>
      <c r="BL21" s="264"/>
      <c r="BM21" s="264"/>
      <c r="BN21" s="264"/>
    </row>
    <row r="22" spans="1:66" s="19" customFormat="1" ht="15" customHeight="1" x14ac:dyDescent="0.15">
      <c r="A22" s="1"/>
      <c r="B22" s="238" t="s">
        <v>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8"/>
      <c r="BF22" s="1"/>
      <c r="BG22" s="1"/>
      <c r="BH22" s="1"/>
      <c r="BI22" s="1"/>
      <c r="BJ22" s="1"/>
      <c r="BK22" s="1"/>
      <c r="BL22" s="1"/>
    </row>
    <row r="23" spans="1:66" s="19" customFormat="1" ht="15" customHeight="1" x14ac:dyDescent="0.15">
      <c r="A23" s="1"/>
      <c r="B23" s="15"/>
      <c r="C23" s="241" t="s">
        <v>5</v>
      </c>
      <c r="D23" s="241"/>
      <c r="E23" s="241"/>
      <c r="F23" s="241"/>
      <c r="G23" s="241"/>
      <c r="H23" s="242"/>
      <c r="I23" s="246" t="str">
        <f>ASC(PHONETIC(方書フリガナ))</f>
        <v/>
      </c>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8"/>
      <c r="BF23" s="1"/>
      <c r="BG23" s="1"/>
      <c r="BH23" s="1"/>
      <c r="BI23" s="1"/>
      <c r="BJ23" s="1"/>
      <c r="BK23" s="1"/>
      <c r="BL23" s="1"/>
    </row>
    <row r="24" spans="1:66" s="19" customFormat="1" ht="30" customHeight="1" thickBot="1" x14ac:dyDescent="0.2">
      <c r="A24" s="1"/>
      <c r="B24" s="31"/>
      <c r="C24" s="283" t="s">
        <v>19</v>
      </c>
      <c r="D24" s="283"/>
      <c r="E24" s="283"/>
      <c r="F24" s="283"/>
      <c r="G24" s="283"/>
      <c r="H24" s="284"/>
      <c r="I24" s="324" t="str">
        <f>MID(DBCS(方書),1,1)</f>
        <v/>
      </c>
      <c r="J24" s="325"/>
      <c r="K24" s="237" t="str">
        <f>MID(DBCS(方書),2,1)</f>
        <v/>
      </c>
      <c r="L24" s="237"/>
      <c r="M24" s="237" t="str">
        <f>MID(DBCS(方書),3,1)</f>
        <v/>
      </c>
      <c r="N24" s="237"/>
      <c r="O24" s="237" t="str">
        <f>MID(DBCS(方書),4,1)</f>
        <v/>
      </c>
      <c r="P24" s="237"/>
      <c r="Q24" s="237" t="str">
        <f>MID(DBCS(方書),5,1)</f>
        <v/>
      </c>
      <c r="R24" s="237"/>
      <c r="S24" s="237" t="str">
        <f>MID(DBCS(方書),6,1)</f>
        <v/>
      </c>
      <c r="T24" s="237"/>
      <c r="U24" s="237" t="str">
        <f>MID(DBCS(方書),7,1)</f>
        <v/>
      </c>
      <c r="V24" s="237"/>
      <c r="W24" s="237" t="str">
        <f>MID(DBCS(方書),8,1)</f>
        <v/>
      </c>
      <c r="X24" s="237"/>
      <c r="Y24" s="237" t="str">
        <f>MID(DBCS(方書),9,1)</f>
        <v/>
      </c>
      <c r="Z24" s="237"/>
      <c r="AA24" s="237" t="str">
        <f>MID(DBCS(方書),10,1)</f>
        <v/>
      </c>
      <c r="AB24" s="237"/>
      <c r="AC24" s="237" t="str">
        <f>MID(DBCS(方書),11,1)</f>
        <v/>
      </c>
      <c r="AD24" s="237"/>
      <c r="AE24" s="237" t="str">
        <f>MID(DBCS(方書),12,1)</f>
        <v/>
      </c>
      <c r="AF24" s="237"/>
      <c r="AG24" s="237" t="str">
        <f>MID(DBCS(方書),13,1)</f>
        <v/>
      </c>
      <c r="AH24" s="237"/>
      <c r="AI24" s="237" t="str">
        <f>MID(DBCS(方書),14,1)</f>
        <v/>
      </c>
      <c r="AJ24" s="237"/>
      <c r="AK24" s="237" t="str">
        <f>MID(DBCS(方書),15,1)</f>
        <v/>
      </c>
      <c r="AL24" s="237"/>
      <c r="AM24" s="323" t="str">
        <f>MID(DBCS(方書),16,1)</f>
        <v/>
      </c>
      <c r="AN24" s="323"/>
      <c r="AO24" s="323" t="str">
        <f>MID(DBCS(方書),17,1)</f>
        <v/>
      </c>
      <c r="AP24" s="323"/>
      <c r="AQ24" s="323" t="str">
        <f>MID(DBCS(方書),18,1)</f>
        <v/>
      </c>
      <c r="AR24" s="323"/>
      <c r="AS24" s="323" t="str">
        <f>MID(DBCS(方書),19,1)</f>
        <v/>
      </c>
      <c r="AT24" s="323"/>
      <c r="AU24" s="323" t="str">
        <f>MID(DBCS(方書),20,1)</f>
        <v/>
      </c>
      <c r="AV24" s="323"/>
      <c r="AW24" s="323" t="str">
        <f>MID(DBCS(方書),21,1)</f>
        <v/>
      </c>
      <c r="AX24" s="323"/>
      <c r="AY24" s="323" t="str">
        <f>MID(DBCS(方書),22,1)</f>
        <v/>
      </c>
      <c r="AZ24" s="323"/>
      <c r="BA24" s="323" t="str">
        <f>MID(DBCS(方書),23,1)</f>
        <v/>
      </c>
      <c r="BB24" s="323"/>
      <c r="BC24" s="323" t="str">
        <f>MID(DBCS(方書),24,1)</f>
        <v/>
      </c>
      <c r="BD24" s="326"/>
      <c r="BE24" s="265"/>
      <c r="BF24" s="266"/>
      <c r="BG24" s="264"/>
      <c r="BH24" s="264"/>
      <c r="BI24" s="264"/>
      <c r="BJ24" s="264"/>
      <c r="BK24" s="264"/>
      <c r="BL24" s="264"/>
      <c r="BM24" s="264"/>
      <c r="BN24" s="264"/>
    </row>
    <row r="25" spans="1:66" s="19" customFormat="1" ht="15" customHeight="1" thickTop="1" thickBot="1" x14ac:dyDescent="0.2">
      <c r="A25" s="2"/>
      <c r="B25" s="259" t="s">
        <v>105</v>
      </c>
      <c r="C25" s="259"/>
      <c r="D25" s="259"/>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
      <c r="A26" s="26"/>
      <c r="B26" s="249" t="str">
        <f>LEFT(支払方法,1)</f>
        <v/>
      </c>
      <c r="C26" s="249"/>
      <c r="D26" s="249"/>
      <c r="E26" s="258" t="s">
        <v>48</v>
      </c>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9"/>
      <c r="AG26" s="259"/>
      <c r="AH26" s="259"/>
      <c r="AI26" s="259"/>
      <c r="AJ26" s="259"/>
      <c r="AK26" s="259"/>
      <c r="AL26" s="259"/>
      <c r="AM26" s="8"/>
      <c r="AN26" s="1"/>
      <c r="AO26" s="1"/>
      <c r="AP26" s="1"/>
      <c r="AQ26" s="1"/>
      <c r="AR26" s="90"/>
      <c r="AS26" s="90"/>
      <c r="AT26" s="90"/>
      <c r="AU26" s="89"/>
      <c r="AV26" s="89"/>
      <c r="AW26" s="89"/>
      <c r="AX26" s="89"/>
      <c r="AY26" s="89"/>
      <c r="AZ26" s="89"/>
      <c r="BA26" s="89"/>
      <c r="BB26" s="89"/>
      <c r="BC26" s="89"/>
      <c r="BD26" s="89"/>
      <c r="BE26" s="89"/>
      <c r="BF26" s="89"/>
      <c r="BG26" s="89"/>
      <c r="BH26" s="89"/>
      <c r="BI26" s="89"/>
      <c r="BJ26" s="89"/>
      <c r="BK26" s="89"/>
      <c r="BL26" s="89"/>
    </row>
    <row r="27" spans="1:66" s="19" customFormat="1" ht="15" customHeight="1" thickTop="1" x14ac:dyDescent="0.15">
      <c r="A27" s="1"/>
      <c r="B27" s="250" t="s">
        <v>17</v>
      </c>
      <c r="C27" s="251"/>
      <c r="D27" s="251"/>
      <c r="E27" s="251"/>
      <c r="F27" s="251"/>
      <c r="G27" s="251"/>
      <c r="H27" s="251"/>
      <c r="I27" s="251"/>
      <c r="J27" s="251"/>
      <c r="K27" s="251"/>
      <c r="L27" s="251"/>
      <c r="M27" s="251"/>
      <c r="N27" s="251"/>
      <c r="O27" s="251"/>
      <c r="P27" s="251"/>
      <c r="Q27" s="254" t="s">
        <v>18</v>
      </c>
      <c r="R27" s="241"/>
      <c r="S27" s="241"/>
      <c r="T27" s="241"/>
      <c r="U27" s="241"/>
      <c r="V27" s="241"/>
      <c r="W27" s="241"/>
      <c r="X27" s="241"/>
      <c r="Y27" s="241"/>
      <c r="Z27" s="241"/>
      <c r="AA27" s="241"/>
      <c r="AB27" s="241"/>
      <c r="AC27" s="241"/>
      <c r="AD27" s="241"/>
      <c r="AE27" s="255"/>
      <c r="AF27" s="224" t="s">
        <v>16</v>
      </c>
      <c r="AG27" s="225"/>
      <c r="AH27" s="225"/>
      <c r="AI27" s="225"/>
      <c r="AJ27" s="225"/>
      <c r="AK27" s="225"/>
      <c r="AL27" s="226"/>
      <c r="AM27" s="32"/>
      <c r="AN27" s="1"/>
      <c r="AO27" s="1"/>
      <c r="AP27" s="1"/>
      <c r="AQ27" s="90"/>
      <c r="AR27" s="2" t="s">
        <v>26</v>
      </c>
      <c r="AS27" s="1"/>
      <c r="AT27" s="1"/>
      <c r="AU27" s="1"/>
      <c r="AV27" s="1"/>
      <c r="AW27" s="1"/>
      <c r="AX27" s="1"/>
      <c r="AY27" s="1"/>
      <c r="AZ27" s="1"/>
      <c r="BA27" s="1"/>
      <c r="BB27" s="1"/>
      <c r="BC27" s="1"/>
      <c r="BD27" s="1"/>
      <c r="BE27" s="1"/>
      <c r="BF27" s="1"/>
      <c r="BG27" s="1"/>
      <c r="BH27" s="1"/>
      <c r="BI27" s="1"/>
      <c r="BJ27" s="89"/>
    </row>
    <row r="28" spans="1:66" s="19" customFormat="1" ht="30" customHeight="1" thickBot="1" x14ac:dyDescent="0.2">
      <c r="A28" s="1"/>
      <c r="B28" s="252" t="str">
        <f>IF(ISBLANK(金融機関名),"",金融機関名)</f>
        <v/>
      </c>
      <c r="C28" s="253"/>
      <c r="D28" s="253"/>
      <c r="E28" s="253"/>
      <c r="F28" s="253"/>
      <c r="G28" s="253"/>
      <c r="H28" s="253"/>
      <c r="I28" s="253"/>
      <c r="J28" s="253"/>
      <c r="K28" s="253"/>
      <c r="L28" s="253"/>
      <c r="M28" s="253"/>
      <c r="N28" s="253"/>
      <c r="O28" s="253"/>
      <c r="P28" s="253"/>
      <c r="Q28" s="256" t="str">
        <f>IF(ISBLANK(店舗名),"",店舗名)</f>
        <v/>
      </c>
      <c r="R28" s="253"/>
      <c r="S28" s="253"/>
      <c r="T28" s="253"/>
      <c r="U28" s="253"/>
      <c r="V28" s="253"/>
      <c r="W28" s="253"/>
      <c r="X28" s="253"/>
      <c r="Y28" s="253"/>
      <c r="Z28" s="253"/>
      <c r="AA28" s="253"/>
      <c r="AB28" s="253"/>
      <c r="AC28" s="253"/>
      <c r="AD28" s="253"/>
      <c r="AE28" s="257"/>
      <c r="AF28" s="48" t="str">
        <f>MID(ASC(金融機関コード),1,1)</f>
        <v/>
      </c>
      <c r="AG28" s="49" t="str">
        <f>MID(ASC(金融機関コード),2,1)</f>
        <v/>
      </c>
      <c r="AH28" s="49" t="str">
        <f>MID(ASC(金融機関コード),3,1)</f>
        <v/>
      </c>
      <c r="AI28" s="50" t="str">
        <f>MID(ASC(金融機関コード),4,1)</f>
        <v/>
      </c>
      <c r="AJ28" s="51" t="str">
        <f>MID(ASC(金融機関コード),5,1)</f>
        <v/>
      </c>
      <c r="AK28" s="49" t="str">
        <f>MID(ASC(金融機関コード),6,1)</f>
        <v/>
      </c>
      <c r="AL28" s="52" t="str">
        <f>MID(ASC(金融機関コード),7,1)</f>
        <v/>
      </c>
      <c r="AM28" s="33"/>
      <c r="AN28" s="1"/>
      <c r="AO28" s="1"/>
      <c r="AP28" s="1"/>
      <c r="AQ28" s="90"/>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
      <c r="A29" s="1"/>
      <c r="B29" s="260" t="s">
        <v>106</v>
      </c>
      <c r="C29" s="261"/>
      <c r="D29" s="261"/>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3"/>
      <c r="AF29" s="232" t="s">
        <v>44</v>
      </c>
      <c r="AG29" s="225"/>
      <c r="AH29" s="225"/>
      <c r="AI29" s="225"/>
      <c r="AJ29" s="225"/>
      <c r="AK29" s="225"/>
      <c r="AL29" s="233"/>
      <c r="AM29" s="93"/>
      <c r="AN29" s="92"/>
      <c r="AO29" s="92"/>
      <c r="AP29" s="1"/>
      <c r="AQ29" s="90"/>
      <c r="AY29" s="321" t="str">
        <f>IF(ISBLANK(申請年月日_元号),"",申請年月日_元号)</f>
        <v>令和</v>
      </c>
      <c r="AZ29" s="321"/>
      <c r="BA29" s="322" t="str">
        <f>IF(ISBLANK(申請年月日_年),"",申請年月日_年)</f>
        <v/>
      </c>
      <c r="BB29" s="322"/>
      <c r="BC29" s="321" t="s">
        <v>29</v>
      </c>
      <c r="BD29" s="322" t="str">
        <f>IF(ISBLANK(申請年月日_月),"",申請年月日_月)</f>
        <v/>
      </c>
      <c r="BE29" s="322"/>
      <c r="BF29" s="321" t="s">
        <v>28</v>
      </c>
      <c r="BG29" s="322" t="str">
        <f>IF(ISBLANK(申請年月日_日),"",申請年月日_日)</f>
        <v/>
      </c>
      <c r="BH29" s="322"/>
      <c r="BI29" s="321" t="s">
        <v>27</v>
      </c>
    </row>
    <row r="30" spans="1:66" s="19" customFormat="1" ht="15" customHeight="1" thickTop="1" x14ac:dyDescent="0.15">
      <c r="A30" s="1"/>
      <c r="B30" s="332" t="str">
        <f>LEFT(預金種別,1)</f>
        <v/>
      </c>
      <c r="C30" s="333"/>
      <c r="D30" s="334"/>
      <c r="E30" s="338" t="s">
        <v>49</v>
      </c>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42" t="str">
        <f>IF(ISBLANK(口座番号),"",MID(REPT("0",IF(7-LEN(口座番号)&gt;0,7-LEN(口座番号),0))&amp;ASC(口座番号),1,1))</f>
        <v/>
      </c>
      <c r="AG30" s="213" t="str">
        <f>IF(ISBLANK(口座番号),"",MID(REPT("0",IF(7-LEN(口座番号)&gt;0,7-LEN(口座番号),0))&amp;ASC(口座番号),2,1))</f>
        <v/>
      </c>
      <c r="AH30" s="213" t="str">
        <f>IF(ISBLANK(口座番号),"",MID(REPT("0",IF(7-LEN(口座番号)&gt;0,7-LEN(口座番号),0))&amp;ASC(口座番号),3,1))</f>
        <v/>
      </c>
      <c r="AI30" s="213" t="str">
        <f>IF(ISBLANK(口座番号),"",MID(REPT("0",IF(7-LEN(口座番号)&gt;0,7-LEN(口座番号),0))&amp;ASC(口座番号),4,1))</f>
        <v/>
      </c>
      <c r="AJ30" s="213" t="str">
        <f>IF(ISBLANK(口座番号),"",MID(REPT("0",IF(7-LEN(口座番号)&gt;0,7-LEN(口座番号),0))&amp;ASC(口座番号),5,1))</f>
        <v/>
      </c>
      <c r="AK30" s="213" t="str">
        <f>IF(ISBLANK(口座番号),"",MID(REPT("0",IF(7-LEN(口座番号)&gt;0,7-LEN(口座番号),0))&amp;ASC(口座番号),6,1))</f>
        <v/>
      </c>
      <c r="AL30" s="227" t="str">
        <f>IF(ISBLANK(口座番号),"",MID(REPT("0",IF(7-LEN(口座番号)&gt;0,7-LEN(口座番号),0))&amp;ASC(口座番号),7,1))</f>
        <v/>
      </c>
      <c r="AM30" s="92"/>
      <c r="AN30" s="92"/>
      <c r="AO30" s="92"/>
      <c r="AP30" s="21"/>
      <c r="AS30" s="90" t="s">
        <v>181</v>
      </c>
      <c r="AY30" s="321"/>
      <c r="AZ30" s="321"/>
      <c r="BA30" s="322"/>
      <c r="BB30" s="322"/>
      <c r="BC30" s="321"/>
      <c r="BD30" s="322"/>
      <c r="BE30" s="322"/>
      <c r="BF30" s="321"/>
      <c r="BG30" s="322"/>
      <c r="BH30" s="322"/>
      <c r="BI30" s="321"/>
    </row>
    <row r="31" spans="1:66" s="91" customFormat="1" ht="15" customHeight="1" thickBot="1" x14ac:dyDescent="0.2">
      <c r="A31" s="92"/>
      <c r="B31" s="335"/>
      <c r="C31" s="336"/>
      <c r="D31" s="337"/>
      <c r="E31" s="340"/>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3"/>
      <c r="AG31" s="223"/>
      <c r="AH31" s="223"/>
      <c r="AI31" s="223"/>
      <c r="AJ31" s="223"/>
      <c r="AK31" s="223"/>
      <c r="AL31" s="344"/>
      <c r="AM31" s="92"/>
      <c r="AN31" s="92"/>
      <c r="AO31" s="92"/>
      <c r="AP31" s="93"/>
      <c r="AQ31" s="92"/>
      <c r="AR31" s="303" t="s">
        <v>116</v>
      </c>
      <c r="AS31" s="303"/>
      <c r="AT31" s="303"/>
      <c r="AU31" s="17"/>
      <c r="AV31" s="362" t="str">
        <f>IF(ISBLANK(申請者_住所),"",申請者_住所)</f>
        <v/>
      </c>
      <c r="AW31" s="362"/>
      <c r="AX31" s="362"/>
      <c r="AY31" s="362"/>
      <c r="AZ31" s="362"/>
      <c r="BA31" s="362"/>
      <c r="BB31" s="362"/>
      <c r="BC31" s="362"/>
      <c r="BD31" s="362"/>
      <c r="BE31" s="362"/>
      <c r="BF31" s="362"/>
      <c r="BG31" s="362"/>
      <c r="BH31" s="362"/>
      <c r="BI31" s="362"/>
      <c r="BJ31" s="362"/>
      <c r="BK31" s="362"/>
      <c r="BL31" s="362"/>
      <c r="BM31" s="362"/>
      <c r="BN31" s="362"/>
    </row>
    <row r="32" spans="1:66" s="19" customFormat="1" ht="15" customHeight="1" thickTop="1" x14ac:dyDescent="0.15">
      <c r="A32" s="30"/>
      <c r="B32" s="250" t="s">
        <v>43</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25"/>
      <c r="AN32" s="225"/>
      <c r="AO32" s="233"/>
      <c r="AP32" s="29"/>
      <c r="AQ32" s="90"/>
      <c r="AR32" s="303"/>
      <c r="AS32" s="303"/>
      <c r="AT32" s="303"/>
      <c r="AU32" s="17"/>
      <c r="AV32" s="362"/>
      <c r="AW32" s="362"/>
      <c r="AX32" s="362"/>
      <c r="AY32" s="362"/>
      <c r="AZ32" s="362"/>
      <c r="BA32" s="362"/>
      <c r="BB32" s="362"/>
      <c r="BC32" s="362"/>
      <c r="BD32" s="362"/>
      <c r="BE32" s="362"/>
      <c r="BF32" s="362"/>
      <c r="BG32" s="362"/>
      <c r="BH32" s="362"/>
      <c r="BI32" s="362"/>
      <c r="BJ32" s="362"/>
      <c r="BK32" s="362"/>
      <c r="BL32" s="362"/>
      <c r="BM32" s="362"/>
      <c r="BN32" s="362"/>
    </row>
    <row r="33" spans="1:72" s="19" customFormat="1" ht="15" customHeight="1" x14ac:dyDescent="0.15">
      <c r="A33" s="30"/>
      <c r="B33" s="229" t="str">
        <f>MID(ASC(PHONETIC(口座名義人カナ)),1,1)</f>
        <v/>
      </c>
      <c r="C33" s="213" t="str">
        <f>MID(ASC(PHONETIC(口座名義人カナ)),2,1)</f>
        <v/>
      </c>
      <c r="D33" s="213" t="str">
        <f>MID(ASC(PHONETIC(口座名義人カナ)),3,1)</f>
        <v/>
      </c>
      <c r="E33" s="213" t="str">
        <f>MID(ASC(PHONETIC(口座名義人カナ)),4,1)</f>
        <v/>
      </c>
      <c r="F33" s="213" t="str">
        <f>MID(ASC(PHONETIC(口座名義人カナ)),5,1)</f>
        <v/>
      </c>
      <c r="G33" s="213" t="str">
        <f>MID(ASC(PHONETIC(口座名義人カナ)),6,1)</f>
        <v/>
      </c>
      <c r="H33" s="213" t="str">
        <f>MID(ASC(PHONETIC(口座名義人カナ)),7,1)</f>
        <v/>
      </c>
      <c r="I33" s="213" t="str">
        <f>MID(ASC(PHONETIC(口座名義人カナ)),8,1)</f>
        <v/>
      </c>
      <c r="J33" s="213" t="str">
        <f>MID(ASC(PHONETIC(口座名義人カナ)),9,1)</f>
        <v/>
      </c>
      <c r="K33" s="213" t="str">
        <f>MID(ASC(PHONETIC(口座名義人カナ)),10,1)</f>
        <v/>
      </c>
      <c r="L33" s="213" t="str">
        <f>MID(ASC(PHONETIC(口座名義人カナ)),11,1)</f>
        <v/>
      </c>
      <c r="M33" s="213" t="str">
        <f>MID(ASC(PHONETIC(口座名義人カナ)),12,1)</f>
        <v/>
      </c>
      <c r="N33" s="213" t="str">
        <f>MID(ASC(PHONETIC(口座名義人カナ)),13,1)</f>
        <v/>
      </c>
      <c r="O33" s="213" t="str">
        <f>MID(ASC(PHONETIC(口座名義人カナ)),14,1)</f>
        <v/>
      </c>
      <c r="P33" s="213" t="str">
        <f>MID(ASC(PHONETIC(口座名義人カナ)),15,1)</f>
        <v/>
      </c>
      <c r="Q33" s="213" t="str">
        <f>MID(ASC(PHONETIC(口座名義人カナ)),16,1)</f>
        <v/>
      </c>
      <c r="R33" s="213" t="str">
        <f>MID(ASC(PHONETIC(口座名義人カナ)),17,1)</f>
        <v/>
      </c>
      <c r="S33" s="213" t="str">
        <f>MID(ASC(PHONETIC(口座名義人カナ)),18,1)</f>
        <v/>
      </c>
      <c r="T33" s="213" t="str">
        <f>MID(ASC(PHONETIC(口座名義人カナ)),19,1)</f>
        <v/>
      </c>
      <c r="U33" s="213" t="str">
        <f>MID(ASC(PHONETIC(口座名義人カナ)),20,1)</f>
        <v/>
      </c>
      <c r="V33" s="213" t="str">
        <f>MID(ASC(PHONETIC(口座名義人カナ)),21,1)</f>
        <v/>
      </c>
      <c r="W33" s="213" t="str">
        <f>MID(ASC(PHONETIC(口座名義人カナ)),22,1)</f>
        <v/>
      </c>
      <c r="X33" s="213" t="str">
        <f>MID(ASC(PHONETIC(口座名義人カナ)),23,1)</f>
        <v/>
      </c>
      <c r="Y33" s="213" t="str">
        <f>MID(ASC(PHONETIC(口座名義人カナ)),24,1)</f>
        <v/>
      </c>
      <c r="Z33" s="213" t="str">
        <f>MID(ASC(PHONETIC(口座名義人カナ)),25,1)</f>
        <v/>
      </c>
      <c r="AA33" s="213" t="str">
        <f>MID(ASC(PHONETIC(口座名義人カナ)),26,1)</f>
        <v/>
      </c>
      <c r="AB33" s="213" t="str">
        <f>MID(ASC(PHONETIC(口座名義人カナ)),27,1)</f>
        <v/>
      </c>
      <c r="AC33" s="213" t="str">
        <f>MID(ASC(PHONETIC(口座名義人カナ)),28,1)</f>
        <v/>
      </c>
      <c r="AD33" s="213" t="str">
        <f>MID(ASC(PHONETIC(口座名義人カナ)),29,1)</f>
        <v/>
      </c>
      <c r="AE33" s="213" t="str">
        <f>MID(ASC(PHONETIC(口座名義人カナ)),30,1)</f>
        <v/>
      </c>
      <c r="AF33" s="213" t="str">
        <f>MID(ASC(PHONETIC(口座名義人カナ)),31,1)</f>
        <v/>
      </c>
      <c r="AG33" s="213" t="str">
        <f>MID(ASC(PHONETIC(口座名義人カナ)),32,1)</f>
        <v/>
      </c>
      <c r="AH33" s="213" t="str">
        <f>MID(ASC(PHONETIC(口座名義人カナ)),33,1)</f>
        <v/>
      </c>
      <c r="AI33" s="213" t="str">
        <f>MID(ASC(PHONETIC(口座名義人カナ)),34,1)</f>
        <v/>
      </c>
      <c r="AJ33" s="213" t="str">
        <f>MID(ASC(PHONETIC(口座名義人カナ)),35,1)</f>
        <v/>
      </c>
      <c r="AK33" s="213" t="str">
        <f>MID(ASC(PHONETIC(口座名義人カナ)),36,1)</f>
        <v/>
      </c>
      <c r="AL33" s="213" t="str">
        <f>MID(ASC(PHONETIC(口座名義人カナ)),37,1)</f>
        <v/>
      </c>
      <c r="AM33" s="213" t="str">
        <f>MID(ASC(PHONETIC(口座名義人カナ)),38,1)</f>
        <v/>
      </c>
      <c r="AN33" s="213" t="str">
        <f>MID(ASC(PHONETIC(口座名義人カナ)),39,1)</f>
        <v/>
      </c>
      <c r="AO33" s="227" t="str">
        <f>MID(ASC(PHONETIC(口座名義人カナ)),40,1)</f>
        <v/>
      </c>
      <c r="AP33" s="318"/>
      <c r="AQ33" s="20"/>
      <c r="AR33" s="303" t="s">
        <v>31</v>
      </c>
      <c r="AS33" s="303"/>
      <c r="AT33" s="303"/>
      <c r="AU33" s="17"/>
      <c r="AV33" s="362" t="str">
        <f>IF(ISBLANK(申請者_氏名),"",申請者_氏名)</f>
        <v/>
      </c>
      <c r="AW33" s="362"/>
      <c r="AX33" s="362"/>
      <c r="AY33" s="362"/>
      <c r="AZ33" s="362"/>
      <c r="BA33" s="362"/>
      <c r="BB33" s="362"/>
      <c r="BC33" s="362"/>
      <c r="BD33" s="362"/>
      <c r="BE33" s="362"/>
      <c r="BF33" s="362"/>
      <c r="BG33" s="362"/>
      <c r="BH33" s="362"/>
      <c r="BI33" s="362"/>
      <c r="BJ33" s="362"/>
      <c r="BK33" s="362"/>
      <c r="BL33" s="362"/>
      <c r="BM33" s="362"/>
      <c r="BN33" s="362"/>
    </row>
    <row r="34" spans="1:72" s="19" customFormat="1" ht="15" customHeight="1" thickBot="1" x14ac:dyDescent="0.2">
      <c r="A34" s="30"/>
      <c r="B34" s="230"/>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14"/>
      <c r="AG34" s="214"/>
      <c r="AH34" s="214"/>
      <c r="AI34" s="214"/>
      <c r="AJ34" s="214"/>
      <c r="AK34" s="214"/>
      <c r="AL34" s="214"/>
      <c r="AM34" s="214"/>
      <c r="AN34" s="214"/>
      <c r="AO34" s="228"/>
      <c r="AP34" s="318"/>
      <c r="AQ34" s="20"/>
      <c r="AR34" s="303"/>
      <c r="AS34" s="303"/>
      <c r="AT34" s="303"/>
      <c r="AU34" s="17"/>
      <c r="AV34" s="362"/>
      <c r="AW34" s="362"/>
      <c r="AX34" s="362"/>
      <c r="AY34" s="362"/>
      <c r="AZ34" s="362"/>
      <c r="BA34" s="362"/>
      <c r="BB34" s="362"/>
      <c r="BC34" s="362"/>
      <c r="BD34" s="362"/>
      <c r="BE34" s="362"/>
      <c r="BF34" s="362"/>
      <c r="BG34" s="362"/>
      <c r="BH34" s="362"/>
      <c r="BI34" s="362"/>
      <c r="BJ34" s="362"/>
      <c r="BK34" s="362"/>
      <c r="BL34" s="362"/>
      <c r="BM34" s="362"/>
      <c r="BN34" s="362"/>
    </row>
    <row r="35" spans="1:72" s="19" customFormat="1" ht="15" customHeight="1" thickTop="1" x14ac:dyDescent="0.15">
      <c r="A35" s="1"/>
      <c r="B35" s="319" t="s">
        <v>32</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224" t="s">
        <v>16</v>
      </c>
      <c r="AG35" s="225"/>
      <c r="AH35" s="225"/>
      <c r="AI35" s="225"/>
      <c r="AJ35" s="225"/>
      <c r="AK35" s="225"/>
      <c r="AL35" s="226"/>
      <c r="AM35" s="7"/>
      <c r="AN35" s="7"/>
      <c r="AO35" s="7"/>
      <c r="AP35" s="21"/>
      <c r="AQ35" s="90"/>
      <c r="AR35" s="266" t="s">
        <v>120</v>
      </c>
      <c r="AS35" s="266"/>
      <c r="AT35" s="266"/>
      <c r="AU35" s="2"/>
      <c r="AV35" s="363" t="str">
        <f>IF(ISBLANK(申請者_電話番号),"",申請者_電話番号)</f>
        <v/>
      </c>
      <c r="AW35" s="363"/>
      <c r="AX35" s="363"/>
      <c r="AY35" s="363"/>
      <c r="AZ35" s="363"/>
      <c r="BA35" s="363"/>
      <c r="BB35" s="363"/>
      <c r="BC35" s="363"/>
      <c r="BD35" s="363"/>
      <c r="BE35" s="363"/>
      <c r="BF35" s="363"/>
      <c r="BG35" s="363"/>
      <c r="BH35" s="363"/>
      <c r="BI35" s="363"/>
      <c r="BJ35" s="363"/>
      <c r="BK35" s="363"/>
      <c r="BL35" s="363"/>
      <c r="BM35" s="363"/>
      <c r="BN35" s="363"/>
    </row>
    <row r="36" spans="1:72" s="19" customFormat="1" ht="15" customHeight="1" x14ac:dyDescent="0.15">
      <c r="A36" s="1"/>
      <c r="B36" s="304" t="str">
        <f>IF(ISBLANK(金融機関名_前払金),"",金融機関名_前払金)</f>
        <v/>
      </c>
      <c r="C36" s="305"/>
      <c r="D36" s="305"/>
      <c r="E36" s="305"/>
      <c r="F36" s="305"/>
      <c r="G36" s="305"/>
      <c r="H36" s="305"/>
      <c r="I36" s="305"/>
      <c r="J36" s="305"/>
      <c r="K36" s="305"/>
      <c r="L36" s="305"/>
      <c r="M36" s="305"/>
      <c r="N36" s="305"/>
      <c r="O36" s="305"/>
      <c r="P36" s="305"/>
      <c r="Q36" s="305" t="str">
        <f>IF(ISBLANK(店舗名_前払金),"",店舗名_前払金)</f>
        <v/>
      </c>
      <c r="R36" s="305"/>
      <c r="S36" s="305"/>
      <c r="T36" s="305"/>
      <c r="U36" s="305"/>
      <c r="V36" s="305"/>
      <c r="W36" s="305"/>
      <c r="X36" s="305"/>
      <c r="Y36" s="305"/>
      <c r="Z36" s="305"/>
      <c r="AA36" s="305"/>
      <c r="AB36" s="305"/>
      <c r="AC36" s="305"/>
      <c r="AD36" s="305"/>
      <c r="AE36" s="308"/>
      <c r="AF36" s="310" t="str">
        <f>MID(ASC(金融機関コード_前払金),1,1)</f>
        <v/>
      </c>
      <c r="AG36" s="312" t="str">
        <f>MID(ASC(金融機関コード_前払金),2,1)</f>
        <v/>
      </c>
      <c r="AH36" s="312" t="str">
        <f>MID(ASC(金融機関コード_前払金),3,1)</f>
        <v/>
      </c>
      <c r="AI36" s="314" t="str">
        <f>MID(ASC(金融機関コード_前払金),4,1)</f>
        <v/>
      </c>
      <c r="AJ36" s="316" t="str">
        <f>MID(ASC(金融機関コード_前払金),5,1)</f>
        <v/>
      </c>
      <c r="AK36" s="312" t="str">
        <f>MID(ASC(金融機関コード_前払金),6,1)</f>
        <v/>
      </c>
      <c r="AL36" s="314" t="str">
        <f>MID(ASC(金融機関コード_前払金),7,1)</f>
        <v/>
      </c>
      <c r="AM36" s="1"/>
      <c r="AN36" s="1"/>
      <c r="AO36" s="1"/>
      <c r="AP36" s="1"/>
      <c r="AQ36" s="90"/>
      <c r="AR36" s="266"/>
      <c r="AS36" s="266"/>
      <c r="AT36" s="266"/>
      <c r="AV36" s="363"/>
      <c r="AW36" s="363"/>
      <c r="AX36" s="363"/>
      <c r="AY36" s="363"/>
      <c r="AZ36" s="363"/>
      <c r="BA36" s="363"/>
      <c r="BB36" s="363"/>
      <c r="BC36" s="363"/>
      <c r="BD36" s="363"/>
      <c r="BE36" s="363"/>
      <c r="BF36" s="363"/>
      <c r="BG36" s="363"/>
      <c r="BH36" s="363"/>
      <c r="BI36" s="363"/>
      <c r="BJ36" s="363"/>
      <c r="BK36" s="363"/>
      <c r="BL36" s="363"/>
      <c r="BM36" s="363"/>
      <c r="BN36" s="363"/>
    </row>
    <row r="37" spans="1:72" s="91" customFormat="1" ht="15" customHeight="1" thickBot="1" x14ac:dyDescent="0.2">
      <c r="A37" s="92"/>
      <c r="B37" s="306"/>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9"/>
      <c r="AF37" s="311"/>
      <c r="AG37" s="313"/>
      <c r="AH37" s="313"/>
      <c r="AI37" s="315"/>
      <c r="AJ37" s="317"/>
      <c r="AK37" s="313"/>
      <c r="AL37" s="315"/>
      <c r="AM37" s="92"/>
      <c r="AN37" s="92"/>
      <c r="AO37" s="92"/>
      <c r="AP37" s="92"/>
      <c r="AQ37" s="92"/>
    </row>
    <row r="38" spans="1:72" s="19" customFormat="1" ht="15" customHeight="1" thickTop="1" thickBot="1" x14ac:dyDescent="0.2">
      <c r="A38" s="1"/>
      <c r="B38" s="260" t="s">
        <v>20</v>
      </c>
      <c r="C38" s="261"/>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345" t="s">
        <v>45</v>
      </c>
      <c r="AG38" s="346"/>
      <c r="AH38" s="346"/>
      <c r="AI38" s="346"/>
      <c r="AJ38" s="346"/>
      <c r="AK38" s="346"/>
      <c r="AL38" s="347"/>
      <c r="AM38" s="8"/>
      <c r="AN38" s="1"/>
      <c r="AO38" s="1"/>
      <c r="AP38" s="1"/>
      <c r="AS38" s="361" t="s">
        <v>117</v>
      </c>
      <c r="AT38" s="361"/>
      <c r="AU38" s="361"/>
      <c r="AV38" s="361"/>
      <c r="AW38" s="361"/>
      <c r="AX38" s="361"/>
      <c r="AY38" s="361"/>
      <c r="AZ38" s="361"/>
      <c r="BA38" s="361"/>
      <c r="BB38" s="361"/>
      <c r="BC38" s="361"/>
      <c r="BD38" s="361"/>
      <c r="BE38" s="361"/>
      <c r="BF38" s="361"/>
      <c r="BG38" s="361"/>
      <c r="BH38" s="361"/>
      <c r="BI38" s="361"/>
      <c r="BJ38" s="361"/>
      <c r="BK38" s="361"/>
      <c r="BL38" s="361"/>
    </row>
    <row r="39" spans="1:72" s="19" customFormat="1" ht="15" customHeight="1" thickTop="1" x14ac:dyDescent="0.15">
      <c r="A39" s="1"/>
      <c r="B39" s="332" t="str">
        <f>LEFT(預金種別_前払金,1)</f>
        <v/>
      </c>
      <c r="C39" s="333"/>
      <c r="D39" s="334"/>
      <c r="E39" s="348" t="s">
        <v>49</v>
      </c>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50" t="str">
        <f>IF(ISBLANK(口座番号_前払金),"",MID(REPT("0",IF(7-LEN(口座番号_前払金)&gt;0,7-LEN(口座番号_前払金),0))&amp;ASC(口座番号_前払金),1,1))</f>
        <v/>
      </c>
      <c r="AG39" s="213" t="str">
        <f>IF(ISBLANK(口座番号_前払金),"",MID(REPT("0",IF(7-LEN(口座番号_前払金)&gt;0,7-LEN(口座番号_前払金),0))&amp;ASC(口座番号_前払金),2,1))</f>
        <v/>
      </c>
      <c r="AH39" s="213" t="str">
        <f>IF(ISBLANK(口座番号_前払金),"",MID(REPT("0",IF(7-LEN(口座番号_前払金)&gt;0,7-LEN(口座番号_前払金),0))&amp;ASC(口座番号_前払金),3,1))</f>
        <v/>
      </c>
      <c r="AI39" s="213" t="str">
        <f>IF(ISBLANK(口座番号_前払金),"",MID(REPT("0",IF(7-LEN(口座番号_前払金)&gt;0,7-LEN(口座番号_前払金),0))&amp;ASC(口座番号_前払金),4,1))</f>
        <v/>
      </c>
      <c r="AJ39" s="213" t="str">
        <f>IF(ISBLANK(口座番号_前払金),"",MID(REPT("0",IF(7-LEN(口座番号_前払金)&gt;0,7-LEN(口座番号_前払金),0))&amp;ASC(口座番号_前払金),5,1))</f>
        <v/>
      </c>
      <c r="AK39" s="213" t="str">
        <f>IF(ISBLANK(口座番号_前払金),"",MID(REPT("0",IF(7-LEN(口座番号_前払金)&gt;0,7-LEN(口座番号_前払金),0))&amp;ASC(口座番号_前払金),6,1))</f>
        <v/>
      </c>
      <c r="AL39" s="227" t="str">
        <f>IF(ISBLANK(口座番号_前払金),"",MID(REPT("0",IF(7-LEN(口座番号_前払金)&gt;0,7-LEN(口座番号_前払金),0))&amp;ASC(口座番号_前払金),7,1))</f>
        <v/>
      </c>
      <c r="AM39" s="1"/>
      <c r="AN39" s="1"/>
      <c r="AO39" s="1"/>
      <c r="AP39" s="1"/>
      <c r="AR39" s="17"/>
      <c r="AS39" s="361"/>
      <c r="AT39" s="361"/>
      <c r="AU39" s="361"/>
      <c r="AV39" s="361"/>
      <c r="AW39" s="361"/>
      <c r="AX39" s="361"/>
      <c r="AY39" s="361"/>
      <c r="AZ39" s="361"/>
      <c r="BA39" s="361"/>
      <c r="BB39" s="361"/>
      <c r="BC39" s="361"/>
      <c r="BD39" s="361"/>
      <c r="BE39" s="361"/>
      <c r="BF39" s="361"/>
      <c r="BG39" s="361"/>
      <c r="BH39" s="361"/>
      <c r="BI39" s="361"/>
      <c r="BJ39" s="361"/>
      <c r="BK39" s="361"/>
      <c r="BL39" s="361"/>
      <c r="BM39" s="17"/>
    </row>
    <row r="40" spans="1:72" s="91" customFormat="1" ht="15" customHeight="1" thickBot="1" x14ac:dyDescent="0.2">
      <c r="A40" s="92"/>
      <c r="B40" s="335"/>
      <c r="C40" s="336"/>
      <c r="D40" s="337"/>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1"/>
      <c r="AG40" s="214"/>
      <c r="AH40" s="214"/>
      <c r="AI40" s="214"/>
      <c r="AJ40" s="214"/>
      <c r="AK40" s="214"/>
      <c r="AL40" s="228"/>
      <c r="AM40" s="92"/>
      <c r="AN40" s="92"/>
      <c r="AO40" s="92"/>
      <c r="AP40" s="92"/>
      <c r="AR40" s="19"/>
      <c r="AT40" s="364" t="s">
        <v>114</v>
      </c>
      <c r="AU40" s="364"/>
      <c r="AV40" s="364"/>
      <c r="AW40" s="364"/>
      <c r="AX40" s="95"/>
      <c r="AY40" s="362" t="str">
        <f>IF(ISBLANK(法人担当者_所属氏名),"",法人担当者_所属氏名)</f>
        <v/>
      </c>
      <c r="AZ40" s="362"/>
      <c r="BA40" s="362"/>
      <c r="BB40" s="362"/>
      <c r="BC40" s="362"/>
      <c r="BD40" s="362"/>
      <c r="BE40" s="362"/>
      <c r="BF40" s="362"/>
      <c r="BG40" s="362"/>
      <c r="BH40" s="362"/>
      <c r="BI40" s="362"/>
      <c r="BJ40" s="362"/>
      <c r="BK40" s="362"/>
      <c r="BL40" s="362"/>
      <c r="BM40" s="362"/>
      <c r="BN40" s="362"/>
    </row>
    <row r="41" spans="1:72" s="19" customFormat="1" ht="15" customHeight="1" thickTop="1" x14ac:dyDescent="0.15">
      <c r="A41" s="1"/>
      <c r="B41" s="285" t="s">
        <v>21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86"/>
      <c r="AB41" s="285" t="s">
        <v>22</v>
      </c>
      <c r="AC41" s="251"/>
      <c r="AD41" s="251"/>
      <c r="AE41" s="251"/>
      <c r="AF41" s="251"/>
      <c r="AG41" s="251"/>
      <c r="AH41" s="251"/>
      <c r="AI41" s="251"/>
      <c r="AJ41" s="251"/>
      <c r="AK41" s="251"/>
      <c r="AL41" s="251"/>
      <c r="AM41" s="241"/>
      <c r="AN41" s="241"/>
      <c r="AO41" s="242"/>
      <c r="AR41" s="91"/>
      <c r="AS41" s="95"/>
      <c r="AT41" s="365" t="s">
        <v>119</v>
      </c>
      <c r="AU41" s="365"/>
      <c r="AV41" s="365"/>
      <c r="AW41" s="365"/>
      <c r="AX41" s="95"/>
      <c r="AY41" s="362"/>
      <c r="AZ41" s="362"/>
      <c r="BA41" s="362"/>
      <c r="BB41" s="362"/>
      <c r="BC41" s="362"/>
      <c r="BD41" s="362"/>
      <c r="BE41" s="362"/>
      <c r="BF41" s="362"/>
      <c r="BG41" s="362"/>
      <c r="BH41" s="362"/>
      <c r="BI41" s="362"/>
      <c r="BJ41" s="362"/>
      <c r="BK41" s="362"/>
      <c r="BL41" s="362"/>
      <c r="BM41" s="362"/>
      <c r="BN41" s="362"/>
    </row>
    <row r="42" spans="1:72" s="19" customFormat="1" ht="15" customHeight="1" x14ac:dyDescent="0.15">
      <c r="A42" s="1"/>
      <c r="B42" s="355" t="str">
        <f>IF(ISBLANK(関連債権者_氏名),"",関連債権者_氏名)</f>
        <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7"/>
      <c r="AB42" s="316" t="str">
        <f>MID(UPPER(ASC(関連債権者_債権者コード)),1,1)</f>
        <v/>
      </c>
      <c r="AC42" s="312" t="str">
        <f>MID(UPPER(ASC(関連債権者_債権者コード)),2,1)</f>
        <v/>
      </c>
      <c r="AD42" s="312" t="str">
        <f>MID(UPPER(ASC(関連債権者_債権者コード)),3,1)</f>
        <v/>
      </c>
      <c r="AE42" s="312" t="str">
        <f>MID(UPPER(ASC(関連債権者_債権者コード)),4,1)</f>
        <v/>
      </c>
      <c r="AF42" s="312" t="str">
        <f>MID(UPPER(ASC(関連債権者_債権者コード)),5,1)</f>
        <v/>
      </c>
      <c r="AG42" s="312" t="str">
        <f>MID(UPPER(ASC(関連債権者_債権者コード)),6,1)</f>
        <v/>
      </c>
      <c r="AH42" s="312" t="str">
        <f>MID(UPPER(ASC(関連債権者_債権者コード)),7,1)</f>
        <v/>
      </c>
      <c r="AI42" s="312" t="str">
        <f>MID(UPPER(ASC(関連債権者_債権者コード)),8,1)</f>
        <v/>
      </c>
      <c r="AJ42" s="312" t="str">
        <f>MID(UPPER(ASC(関連債権者_債権者コード)),9,1)</f>
        <v/>
      </c>
      <c r="AK42" s="312" t="str">
        <f>MID(UPPER(ASC(関連債権者_債権者コード)),10,1)</f>
        <v/>
      </c>
      <c r="AL42" s="314" t="str">
        <f>MID(UPPER(ASC(関連債権者_債権者コード)),11,1)</f>
        <v/>
      </c>
      <c r="AM42" s="329" t="s">
        <v>46</v>
      </c>
      <c r="AN42" s="316" t="str">
        <f>IF(ISBLANK(関連債権者_債権者コード_枝番),"",MID(REPT("0",IF(2-LEN(関連債権者_債権者コード_枝番)&gt;0,2-LEN(関連債権者_債権者コード_枝番),0))&amp;ASC(関連債権者_債権者コード_枝番),1,1))</f>
        <v/>
      </c>
      <c r="AO42" s="314" t="str">
        <f>IF(ISBLANK(関連債権者_債権者コード_枝番),"",MID(REPT("0",IF(2-LEN(関連債権者_債権者コード_枝番)&gt;0,2-LEN(関連債権者_債権者コード_枝番),0))&amp;ASC(関連債権者_債権者コード_枝番),2,1))</f>
        <v/>
      </c>
      <c r="AS42" s="303" t="s">
        <v>124</v>
      </c>
      <c r="AT42" s="303"/>
      <c r="AU42" s="303"/>
      <c r="AV42" s="303"/>
      <c r="AW42" s="303"/>
      <c r="AX42" s="17"/>
      <c r="AY42" s="362" t="str">
        <f>IF(ISBLANK(法人担当者_電話番号),"",法人担当者_電話番号)</f>
        <v/>
      </c>
      <c r="AZ42" s="362"/>
      <c r="BA42" s="362"/>
      <c r="BB42" s="362"/>
      <c r="BC42" s="362"/>
      <c r="BD42" s="362"/>
      <c r="BE42" s="362"/>
      <c r="BF42" s="362"/>
      <c r="BG42" s="362"/>
      <c r="BH42" s="362"/>
      <c r="BI42" s="362"/>
      <c r="BJ42" s="362"/>
      <c r="BK42" s="362"/>
      <c r="BL42" s="362"/>
      <c r="BM42" s="362"/>
      <c r="BN42" s="362"/>
    </row>
    <row r="43" spans="1:72" s="91" customFormat="1" ht="15" customHeight="1" x14ac:dyDescent="0.15">
      <c r="A43" s="92"/>
      <c r="B43" s="358"/>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60"/>
      <c r="AB43" s="331"/>
      <c r="AC43" s="327"/>
      <c r="AD43" s="327"/>
      <c r="AE43" s="327"/>
      <c r="AF43" s="327"/>
      <c r="AG43" s="327"/>
      <c r="AH43" s="327"/>
      <c r="AI43" s="327"/>
      <c r="AJ43" s="327"/>
      <c r="AK43" s="327"/>
      <c r="AL43" s="328"/>
      <c r="AM43" s="330"/>
      <c r="AN43" s="331"/>
      <c r="AO43" s="328"/>
      <c r="AQ43" s="17"/>
      <c r="AR43" s="19"/>
      <c r="AS43" s="303"/>
      <c r="AT43" s="303"/>
      <c r="AU43" s="303"/>
      <c r="AV43" s="303"/>
      <c r="AW43" s="303"/>
      <c r="AX43" s="17"/>
      <c r="AY43" s="362"/>
      <c r="AZ43" s="362"/>
      <c r="BA43" s="362"/>
      <c r="BB43" s="362"/>
      <c r="BC43" s="362"/>
      <c r="BD43" s="362"/>
      <c r="BE43" s="362"/>
      <c r="BF43" s="362"/>
      <c r="BG43" s="362"/>
      <c r="BH43" s="362"/>
      <c r="BI43" s="362"/>
      <c r="BJ43" s="362"/>
      <c r="BK43" s="362"/>
      <c r="BL43" s="362"/>
      <c r="BM43" s="362"/>
      <c r="BN43" s="362"/>
      <c r="BO43" s="19"/>
      <c r="BP43" s="19"/>
      <c r="BQ43" s="19"/>
      <c r="BR43" s="19"/>
      <c r="BS43" s="19"/>
      <c r="BT43" s="19"/>
    </row>
    <row r="44" spans="1:72" s="19" customFormat="1" ht="15" customHeight="1" x14ac:dyDescent="0.15">
      <c r="A44" s="1"/>
      <c r="B44" s="282" t="s">
        <v>23</v>
      </c>
      <c r="C44" s="283"/>
      <c r="D44" s="283"/>
      <c r="E44" s="283"/>
      <c r="F44" s="283"/>
      <c r="G44" s="283"/>
      <c r="H44" s="355" t="str">
        <f>IF(ISBLANK(備考),"",備考)</f>
        <v/>
      </c>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7"/>
      <c r="AQ44" s="17"/>
      <c r="AR44" s="17"/>
      <c r="AS44" s="17"/>
      <c r="AT44" s="303" t="s">
        <v>115</v>
      </c>
      <c r="AU44" s="303"/>
      <c r="AV44" s="303"/>
      <c r="AW44" s="303"/>
      <c r="AX44" s="17"/>
      <c r="AY44" s="362" t="str">
        <f>IF(ISBLANK(法人担当者_Email),"",法人担当者_Email)</f>
        <v/>
      </c>
      <c r="AZ44" s="362"/>
      <c r="BA44" s="362"/>
      <c r="BB44" s="362"/>
      <c r="BC44" s="362"/>
      <c r="BD44" s="362"/>
      <c r="BE44" s="362"/>
      <c r="BF44" s="362"/>
      <c r="BG44" s="362"/>
      <c r="BH44" s="362"/>
      <c r="BI44" s="362"/>
      <c r="BJ44" s="362"/>
      <c r="BK44" s="362"/>
      <c r="BL44" s="362"/>
      <c r="BM44" s="362"/>
      <c r="BN44" s="362"/>
      <c r="BO44" s="17"/>
      <c r="BP44" s="17"/>
      <c r="BQ44" s="17"/>
      <c r="BR44" s="17"/>
      <c r="BS44" s="17"/>
      <c r="BT44" s="17"/>
    </row>
    <row r="45" spans="1:72" s="91" customFormat="1" ht="15" customHeight="1" x14ac:dyDescent="0.15">
      <c r="A45" s="92"/>
      <c r="B45" s="285"/>
      <c r="C45" s="251"/>
      <c r="D45" s="251"/>
      <c r="E45" s="251"/>
      <c r="F45" s="251"/>
      <c r="G45" s="251"/>
      <c r="H45" s="358"/>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60"/>
      <c r="AQ45" s="17"/>
      <c r="AR45" s="17"/>
      <c r="AS45" s="17"/>
      <c r="AT45" s="303"/>
      <c r="AU45" s="303"/>
      <c r="AV45" s="303"/>
      <c r="AW45" s="303"/>
      <c r="AX45" s="17"/>
      <c r="AY45" s="362"/>
      <c r="AZ45" s="362"/>
      <c r="BA45" s="362"/>
      <c r="BB45" s="362"/>
      <c r="BC45" s="362"/>
      <c r="BD45" s="362"/>
      <c r="BE45" s="362"/>
      <c r="BF45" s="362"/>
      <c r="BG45" s="362"/>
      <c r="BH45" s="362"/>
      <c r="BI45" s="362"/>
      <c r="BJ45" s="362"/>
      <c r="BK45" s="362"/>
      <c r="BL45" s="362"/>
      <c r="BM45" s="362"/>
      <c r="BN45" s="362"/>
      <c r="BO45" s="17"/>
      <c r="BP45" s="17"/>
      <c r="BQ45" s="17"/>
      <c r="BR45" s="17"/>
      <c r="BS45" s="17"/>
      <c r="BT45" s="17"/>
    </row>
    <row r="46" spans="1:72" ht="13.5" customHeight="1" x14ac:dyDescent="0.15">
      <c r="AW46" s="91"/>
      <c r="AX46" s="91"/>
      <c r="AY46" s="91"/>
      <c r="AZ46" s="91"/>
      <c r="BA46" s="94"/>
      <c r="BB46" s="94"/>
      <c r="BC46" s="94"/>
      <c r="BD46" s="94"/>
      <c r="BE46" s="94"/>
      <c r="BF46" s="94"/>
      <c r="BG46" s="94"/>
      <c r="BH46" s="94"/>
      <c r="BI46" s="94"/>
      <c r="BJ46" s="94"/>
      <c r="BK46" s="94"/>
      <c r="BL46" s="94"/>
      <c r="BM46" s="94"/>
      <c r="BN46" s="94"/>
      <c r="BO46" s="54"/>
      <c r="BP46" s="14"/>
      <c r="BQ46" s="14"/>
    </row>
    <row r="47" spans="1:72" ht="15" customHeight="1" x14ac:dyDescent="0.15">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15">
      <c r="BO48" s="14"/>
      <c r="BP48" s="14"/>
      <c r="BQ48" s="14"/>
    </row>
  </sheetData>
  <sheetProtection sheet="1" selectLockedCells="1" selectUnlockedCells="1"/>
  <mergeCells count="292">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BF2:BO3"/>
    <mergeCell ref="BA4:BE5"/>
    <mergeCell ref="BF4:BO5"/>
    <mergeCell ref="BA6:BE7"/>
    <mergeCell ref="BF6:BO7"/>
    <mergeCell ref="BE10:BF10"/>
    <mergeCell ref="BG10:BH10"/>
    <mergeCell ref="BI10:BJ10"/>
    <mergeCell ref="BK10:BL10"/>
    <mergeCell ref="BM10:BN10"/>
    <mergeCell ref="BE13:BF13"/>
    <mergeCell ref="BG13:BH13"/>
    <mergeCell ref="BI13:BJ13"/>
    <mergeCell ref="BK13:BL13"/>
    <mergeCell ref="BM13:BN13"/>
    <mergeCell ref="BE21:BF21"/>
    <mergeCell ref="BG21:BH21"/>
    <mergeCell ref="BI21:BJ21"/>
    <mergeCell ref="BK21:BL21"/>
    <mergeCell ref="BM21:BN21"/>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H60"/>
  <sheetViews>
    <sheetView showGridLines="0" view="pageBreakPreview" zoomScaleNormal="100" zoomScaleSheetLayoutView="100" workbookViewId="0">
      <selection activeCell="Q16" sqref="Q16"/>
    </sheetView>
  </sheetViews>
  <sheetFormatPr defaultColWidth="3.75" defaultRowHeight="18.600000000000001" customHeight="1" x14ac:dyDescent="0.15"/>
  <cols>
    <col min="1" max="1" width="3.75" style="57"/>
    <col min="2" max="2" width="3.75" style="63"/>
    <col min="3" max="16384" width="3.75" style="57"/>
  </cols>
  <sheetData>
    <row r="2" spans="2:26" ht="18.600000000000001" customHeight="1" x14ac:dyDescent="0.15">
      <c r="B2" s="56" t="s">
        <v>132</v>
      </c>
    </row>
    <row r="4" spans="2:26" ht="18.600000000000001" customHeight="1" x14ac:dyDescent="0.15">
      <c r="B4" s="58" t="s">
        <v>130</v>
      </c>
    </row>
    <row r="5" spans="2:26" ht="18.600000000000001" customHeight="1" x14ac:dyDescent="0.15">
      <c r="B5" s="124" t="s">
        <v>51</v>
      </c>
      <c r="C5" s="125"/>
      <c r="D5" s="125"/>
      <c r="E5" s="125"/>
      <c r="F5" s="125"/>
      <c r="G5" s="125"/>
      <c r="H5" s="125"/>
      <c r="I5" s="126"/>
      <c r="J5" s="118"/>
      <c r="K5" s="119"/>
      <c r="L5" s="119"/>
      <c r="M5" s="120"/>
      <c r="N5" s="85" t="s">
        <v>87</v>
      </c>
      <c r="O5" s="59"/>
      <c r="P5" s="57" t="s">
        <v>109</v>
      </c>
      <c r="Q5" s="60"/>
      <c r="R5" s="60"/>
      <c r="S5" s="60"/>
    </row>
    <row r="6" spans="2:26" ht="18.600000000000001" customHeight="1" x14ac:dyDescent="0.15">
      <c r="B6" s="124" t="s">
        <v>52</v>
      </c>
      <c r="C6" s="125"/>
      <c r="D6" s="125"/>
      <c r="E6" s="125"/>
      <c r="F6" s="125"/>
      <c r="G6" s="125"/>
      <c r="H6" s="125"/>
      <c r="I6" s="126"/>
      <c r="J6" s="118"/>
      <c r="K6" s="119"/>
      <c r="L6" s="119"/>
      <c r="M6" s="119"/>
      <c r="N6" s="119"/>
      <c r="O6" s="119"/>
      <c r="P6" s="119"/>
      <c r="Q6" s="119"/>
      <c r="R6" s="119"/>
      <c r="S6" s="120"/>
      <c r="T6" s="57" t="s">
        <v>89</v>
      </c>
    </row>
    <row r="7" spans="2:26" ht="18.600000000000001" customHeight="1" x14ac:dyDescent="0.15">
      <c r="B7" s="124" t="s">
        <v>53</v>
      </c>
      <c r="C7" s="125"/>
      <c r="D7" s="125"/>
      <c r="E7" s="125"/>
      <c r="F7" s="125"/>
      <c r="G7" s="125"/>
      <c r="H7" s="125"/>
      <c r="I7" s="126"/>
      <c r="J7" s="118"/>
      <c r="K7" s="119"/>
      <c r="L7" s="119"/>
      <c r="M7" s="119"/>
      <c r="N7" s="119"/>
      <c r="O7" s="119"/>
      <c r="P7" s="119"/>
      <c r="Q7" s="119"/>
      <c r="R7" s="119"/>
      <c r="S7" s="120"/>
    </row>
    <row r="8" spans="2:26" ht="18.600000000000001" customHeight="1" x14ac:dyDescent="0.15">
      <c r="B8" s="124" t="s">
        <v>54</v>
      </c>
      <c r="C8" s="125"/>
      <c r="D8" s="125"/>
      <c r="E8" s="125"/>
      <c r="F8" s="125"/>
      <c r="G8" s="125"/>
      <c r="H8" s="125"/>
      <c r="I8" s="126"/>
      <c r="J8" s="118"/>
      <c r="K8" s="119"/>
      <c r="L8" s="119"/>
      <c r="M8" s="119"/>
      <c r="N8" s="119"/>
      <c r="O8" s="119"/>
      <c r="P8" s="119"/>
      <c r="Q8" s="119"/>
      <c r="R8" s="119"/>
      <c r="S8" s="120"/>
    </row>
    <row r="9" spans="2:26" ht="18.600000000000001" customHeight="1" x14ac:dyDescent="0.15">
      <c r="B9" s="124" t="s">
        <v>55</v>
      </c>
      <c r="C9" s="125"/>
      <c r="D9" s="125"/>
      <c r="E9" s="125"/>
      <c r="F9" s="125"/>
      <c r="G9" s="125"/>
      <c r="H9" s="125"/>
      <c r="I9" s="126"/>
      <c r="J9" s="118"/>
      <c r="K9" s="119"/>
      <c r="L9" s="119"/>
      <c r="M9" s="119"/>
      <c r="N9" s="119"/>
      <c r="O9" s="119"/>
      <c r="P9" s="119"/>
      <c r="Q9" s="119"/>
      <c r="R9" s="119"/>
      <c r="S9" s="120"/>
    </row>
    <row r="11" spans="2:26" ht="18.600000000000001" customHeight="1" thickBot="1" x14ac:dyDescent="0.2">
      <c r="B11" s="61" t="s">
        <v>74</v>
      </c>
    </row>
    <row r="12" spans="2:26" ht="18.600000000000001" customHeight="1" thickTop="1" x14ac:dyDescent="0.15">
      <c r="B12" s="189" t="s">
        <v>79</v>
      </c>
      <c r="C12" s="190"/>
      <c r="D12" s="190"/>
      <c r="E12" s="190"/>
      <c r="F12" s="190"/>
      <c r="G12" s="190"/>
      <c r="H12" s="190"/>
      <c r="I12" s="191"/>
      <c r="J12" s="196"/>
      <c r="K12" s="196"/>
      <c r="L12" s="196"/>
      <c r="M12" s="196"/>
      <c r="N12" s="196"/>
      <c r="O12" s="196"/>
      <c r="P12" s="196"/>
      <c r="Q12" s="196"/>
      <c r="R12" s="196"/>
      <c r="S12" s="196"/>
      <c r="T12" s="196"/>
      <c r="U12" s="196"/>
      <c r="V12" s="196"/>
      <c r="W12" s="196"/>
      <c r="X12" s="196"/>
      <c r="Y12" s="197"/>
      <c r="Z12" s="62" t="s">
        <v>113</v>
      </c>
    </row>
    <row r="13" spans="2:26" ht="18.600000000000001" customHeight="1" x14ac:dyDescent="0.15">
      <c r="B13" s="148" t="s">
        <v>97</v>
      </c>
      <c r="C13" s="149"/>
      <c r="D13" s="149"/>
      <c r="E13" s="149"/>
      <c r="F13" s="149"/>
      <c r="G13" s="149"/>
      <c r="H13" s="149"/>
      <c r="I13" s="150"/>
      <c r="J13" s="184"/>
      <c r="K13" s="184"/>
      <c r="L13" s="184"/>
      <c r="M13" s="184"/>
      <c r="N13" s="184"/>
      <c r="O13" s="184"/>
      <c r="P13" s="184"/>
      <c r="Q13" s="184"/>
      <c r="R13" s="184"/>
      <c r="S13" s="184"/>
      <c r="T13" s="184"/>
      <c r="U13" s="184"/>
      <c r="V13" s="184"/>
      <c r="W13" s="184"/>
      <c r="X13" s="184"/>
      <c r="Y13" s="185"/>
    </row>
    <row r="14" spans="2:26" ht="18.600000000000001" customHeight="1" x14ac:dyDescent="0.15">
      <c r="B14" s="151" t="s">
        <v>80</v>
      </c>
      <c r="C14" s="152"/>
      <c r="D14" s="152"/>
      <c r="E14" s="152"/>
      <c r="F14" s="152"/>
      <c r="G14" s="152"/>
      <c r="H14" s="152"/>
      <c r="I14" s="153"/>
      <c r="J14" s="182"/>
      <c r="K14" s="182"/>
      <c r="L14" s="182"/>
      <c r="M14" s="182"/>
      <c r="N14" s="182"/>
      <c r="O14" s="182"/>
      <c r="P14" s="182"/>
      <c r="Q14" s="182"/>
      <c r="R14" s="182"/>
      <c r="S14" s="182"/>
      <c r="T14" s="182"/>
      <c r="U14" s="182"/>
      <c r="V14" s="182"/>
      <c r="W14" s="182"/>
      <c r="X14" s="182"/>
      <c r="Y14" s="183"/>
      <c r="Z14" s="62" t="s">
        <v>111</v>
      </c>
    </row>
    <row r="15" spans="2:26" ht="18.600000000000001" customHeight="1" thickBot="1" x14ac:dyDescent="0.2">
      <c r="B15" s="192" t="s">
        <v>98</v>
      </c>
      <c r="C15" s="193"/>
      <c r="D15" s="193"/>
      <c r="E15" s="193"/>
      <c r="F15" s="193"/>
      <c r="G15" s="193"/>
      <c r="H15" s="193"/>
      <c r="I15" s="194"/>
      <c r="J15" s="207"/>
      <c r="K15" s="207"/>
      <c r="L15" s="207"/>
      <c r="M15" s="207"/>
      <c r="N15" s="207"/>
      <c r="O15" s="207"/>
      <c r="P15" s="207"/>
      <c r="Q15" s="207"/>
      <c r="R15" s="207"/>
      <c r="S15" s="207"/>
      <c r="T15" s="207"/>
      <c r="U15" s="207"/>
      <c r="V15" s="207"/>
      <c r="W15" s="207"/>
      <c r="X15" s="207"/>
      <c r="Y15" s="208"/>
      <c r="Z15" s="62" t="s">
        <v>103</v>
      </c>
    </row>
    <row r="16" spans="2:26" ht="18.600000000000001" customHeight="1" thickTop="1" x14ac:dyDescent="0.15">
      <c r="Z16" s="62" t="s">
        <v>104</v>
      </c>
    </row>
    <row r="17" spans="2:26" ht="18.600000000000001" customHeight="1" x14ac:dyDescent="0.15">
      <c r="B17" s="61" t="s">
        <v>75</v>
      </c>
    </row>
    <row r="18" spans="2:26" ht="18.600000000000001" customHeight="1" thickBot="1" x14ac:dyDescent="0.2">
      <c r="B18" s="198" t="s">
        <v>56</v>
      </c>
      <c r="C18" s="199"/>
      <c r="D18" s="199"/>
      <c r="E18" s="199"/>
      <c r="F18" s="199"/>
      <c r="G18" s="199"/>
      <c r="H18" s="199"/>
      <c r="I18" s="200"/>
      <c r="J18" s="209"/>
      <c r="K18" s="210"/>
      <c r="L18" s="210"/>
      <c r="M18" s="210"/>
      <c r="N18" s="210"/>
      <c r="O18" s="211"/>
      <c r="P18" s="64"/>
      <c r="Q18" s="65"/>
      <c r="R18" s="65"/>
      <c r="S18" s="65"/>
      <c r="T18" s="65"/>
      <c r="U18" s="65"/>
      <c r="V18" s="65"/>
      <c r="W18" s="65"/>
      <c r="X18" s="65"/>
      <c r="Y18" s="65"/>
    </row>
    <row r="19" spans="2:26" ht="18.600000000000001" customHeight="1" thickTop="1" x14ac:dyDescent="0.15">
      <c r="B19" s="127" t="s">
        <v>71</v>
      </c>
      <c r="C19" s="128"/>
      <c r="D19" s="128"/>
      <c r="E19" s="128"/>
      <c r="F19" s="128"/>
      <c r="G19" s="128"/>
      <c r="H19" s="128"/>
      <c r="I19" s="129"/>
      <c r="J19" s="168"/>
      <c r="K19" s="169"/>
      <c r="L19" s="169"/>
      <c r="M19" s="169"/>
      <c r="N19" s="169"/>
      <c r="O19" s="170"/>
      <c r="P19" s="65" t="s">
        <v>90</v>
      </c>
      <c r="Q19" s="65"/>
      <c r="R19" s="65"/>
      <c r="S19" s="65"/>
      <c r="T19" s="65"/>
      <c r="U19" s="65"/>
      <c r="V19" s="65"/>
      <c r="W19" s="65"/>
      <c r="X19" s="65"/>
      <c r="Y19" s="65"/>
    </row>
    <row r="20" spans="2:26" ht="18.600000000000001" customHeight="1" thickBot="1" x14ac:dyDescent="0.2">
      <c r="B20" s="130" t="s">
        <v>57</v>
      </c>
      <c r="C20" s="131"/>
      <c r="D20" s="131"/>
      <c r="E20" s="131"/>
      <c r="F20" s="131"/>
      <c r="G20" s="131"/>
      <c r="H20" s="131"/>
      <c r="I20" s="132"/>
      <c r="J20" s="173"/>
      <c r="K20" s="174"/>
      <c r="L20" s="174"/>
      <c r="M20" s="174"/>
      <c r="N20" s="174"/>
      <c r="O20" s="181"/>
      <c r="P20" s="66"/>
      <c r="Q20" s="67"/>
      <c r="R20" s="67"/>
      <c r="S20" s="67"/>
      <c r="T20" s="67"/>
      <c r="U20" s="67"/>
      <c r="V20" s="67"/>
      <c r="W20" s="67"/>
      <c r="X20" s="67"/>
      <c r="Y20" s="67"/>
    </row>
    <row r="21" spans="2:26" ht="37.15" customHeight="1" thickTop="1" x14ac:dyDescent="0.15">
      <c r="B21" s="201" t="s">
        <v>76</v>
      </c>
      <c r="C21" s="202"/>
      <c r="D21" s="202"/>
      <c r="E21" s="202"/>
      <c r="F21" s="202"/>
      <c r="G21" s="202"/>
      <c r="H21" s="202"/>
      <c r="I21" s="203"/>
      <c r="J21" s="204"/>
      <c r="K21" s="204"/>
      <c r="L21" s="204"/>
      <c r="M21" s="204"/>
      <c r="N21" s="204"/>
      <c r="O21" s="204"/>
      <c r="P21" s="205"/>
      <c r="Q21" s="205"/>
      <c r="R21" s="205"/>
      <c r="S21" s="205"/>
      <c r="T21" s="205"/>
      <c r="U21" s="205"/>
      <c r="V21" s="205"/>
      <c r="W21" s="205"/>
      <c r="X21" s="205"/>
      <c r="Y21" s="206"/>
      <c r="Z21" s="62" t="s">
        <v>91</v>
      </c>
    </row>
    <row r="22" spans="2:26" ht="18.600000000000001" customHeight="1" x14ac:dyDescent="0.15">
      <c r="B22" s="148" t="s">
        <v>99</v>
      </c>
      <c r="C22" s="149"/>
      <c r="D22" s="149"/>
      <c r="E22" s="149"/>
      <c r="F22" s="149"/>
      <c r="G22" s="149"/>
      <c r="H22" s="149"/>
      <c r="I22" s="150"/>
      <c r="J22" s="184"/>
      <c r="K22" s="184"/>
      <c r="L22" s="184"/>
      <c r="M22" s="184"/>
      <c r="N22" s="184"/>
      <c r="O22" s="184"/>
      <c r="P22" s="184"/>
      <c r="Q22" s="184"/>
      <c r="R22" s="184"/>
      <c r="S22" s="184"/>
      <c r="T22" s="184"/>
      <c r="U22" s="184"/>
      <c r="V22" s="184"/>
      <c r="W22" s="184"/>
      <c r="X22" s="184"/>
      <c r="Y22" s="185"/>
    </row>
    <row r="23" spans="2:26" ht="18.600000000000001" customHeight="1" x14ac:dyDescent="0.15">
      <c r="B23" s="151" t="s">
        <v>77</v>
      </c>
      <c r="C23" s="152"/>
      <c r="D23" s="152"/>
      <c r="E23" s="152"/>
      <c r="F23" s="152"/>
      <c r="G23" s="152"/>
      <c r="H23" s="152"/>
      <c r="I23" s="153"/>
      <c r="J23" s="182"/>
      <c r="K23" s="182"/>
      <c r="L23" s="182"/>
      <c r="M23" s="182"/>
      <c r="N23" s="182"/>
      <c r="O23" s="182"/>
      <c r="P23" s="182"/>
      <c r="Q23" s="182"/>
      <c r="R23" s="182"/>
      <c r="S23" s="182"/>
      <c r="T23" s="182"/>
      <c r="U23" s="182"/>
      <c r="V23" s="182"/>
      <c r="W23" s="182"/>
      <c r="X23" s="182"/>
      <c r="Y23" s="183"/>
      <c r="Z23" s="62" t="s">
        <v>92</v>
      </c>
    </row>
    <row r="24" spans="2:26" ht="18.600000000000001" customHeight="1" x14ac:dyDescent="0.15">
      <c r="B24" s="148" t="s">
        <v>100</v>
      </c>
      <c r="C24" s="149"/>
      <c r="D24" s="149"/>
      <c r="E24" s="149"/>
      <c r="F24" s="149"/>
      <c r="G24" s="149"/>
      <c r="H24" s="149"/>
      <c r="I24" s="150"/>
      <c r="J24" s="184"/>
      <c r="K24" s="184"/>
      <c r="L24" s="184"/>
      <c r="M24" s="184"/>
      <c r="N24" s="184"/>
      <c r="O24" s="184"/>
      <c r="P24" s="184"/>
      <c r="Q24" s="184"/>
      <c r="R24" s="184"/>
      <c r="S24" s="184"/>
      <c r="T24" s="184"/>
      <c r="U24" s="184"/>
      <c r="V24" s="184"/>
      <c r="W24" s="184"/>
      <c r="X24" s="184"/>
      <c r="Y24" s="185"/>
    </row>
    <row r="25" spans="2:26" ht="18.600000000000001" customHeight="1" x14ac:dyDescent="0.15">
      <c r="B25" s="151" t="s">
        <v>58</v>
      </c>
      <c r="C25" s="152"/>
      <c r="D25" s="152"/>
      <c r="E25" s="152"/>
      <c r="F25" s="152"/>
      <c r="G25" s="152"/>
      <c r="H25" s="152"/>
      <c r="I25" s="153"/>
      <c r="J25" s="182"/>
      <c r="K25" s="182"/>
      <c r="L25" s="182"/>
      <c r="M25" s="182"/>
      <c r="N25" s="182"/>
      <c r="O25" s="182"/>
      <c r="P25" s="182"/>
      <c r="Q25" s="182"/>
      <c r="R25" s="182"/>
      <c r="S25" s="182"/>
      <c r="T25" s="182"/>
      <c r="U25" s="182"/>
      <c r="V25" s="182"/>
      <c r="W25" s="182"/>
      <c r="X25" s="182"/>
      <c r="Y25" s="183"/>
    </row>
    <row r="26" spans="2:26" ht="18.600000000000001" customHeight="1" thickBot="1" x14ac:dyDescent="0.2">
      <c r="B26" s="148" t="s">
        <v>101</v>
      </c>
      <c r="C26" s="149"/>
      <c r="D26" s="149"/>
      <c r="E26" s="149"/>
      <c r="F26" s="149"/>
      <c r="G26" s="149"/>
      <c r="H26" s="149"/>
      <c r="I26" s="150"/>
      <c r="J26" s="184"/>
      <c r="K26" s="184"/>
      <c r="L26" s="184"/>
      <c r="M26" s="184"/>
      <c r="N26" s="184"/>
      <c r="O26" s="184"/>
      <c r="P26" s="184"/>
      <c r="Q26" s="184"/>
      <c r="R26" s="184"/>
      <c r="S26" s="184"/>
      <c r="T26" s="184"/>
      <c r="U26" s="184"/>
      <c r="V26" s="184"/>
      <c r="W26" s="184"/>
      <c r="X26" s="184"/>
      <c r="Y26" s="185"/>
    </row>
    <row r="27" spans="2:26" ht="18.600000000000001" customHeight="1" thickTop="1" thickBot="1" x14ac:dyDescent="0.2">
      <c r="B27" s="145" t="s">
        <v>78</v>
      </c>
      <c r="C27" s="146"/>
      <c r="D27" s="146"/>
      <c r="E27" s="146"/>
      <c r="F27" s="146"/>
      <c r="G27" s="146"/>
      <c r="H27" s="146"/>
      <c r="I27" s="147"/>
      <c r="J27" s="186"/>
      <c r="K27" s="187"/>
      <c r="L27" s="187"/>
      <c r="M27" s="187"/>
      <c r="N27" s="187"/>
      <c r="O27" s="187"/>
      <c r="P27" s="188"/>
      <c r="Q27" s="68" t="s">
        <v>107</v>
      </c>
      <c r="R27" s="69"/>
      <c r="S27" s="69"/>
      <c r="T27" s="69"/>
      <c r="U27" s="69"/>
      <c r="V27" s="69"/>
      <c r="W27" s="69"/>
      <c r="X27" s="69"/>
      <c r="Y27" s="69"/>
    </row>
    <row r="28" spans="2:26" ht="18.600000000000001" customHeight="1" thickTop="1" x14ac:dyDescent="0.15"/>
    <row r="29" spans="2:26" ht="18.600000000000001" customHeight="1" thickBot="1" x14ac:dyDescent="0.2">
      <c r="B29" s="70" t="s">
        <v>59</v>
      </c>
      <c r="C29" s="71"/>
      <c r="D29" s="71"/>
      <c r="E29" s="71"/>
      <c r="F29" s="71"/>
      <c r="G29" s="71"/>
      <c r="H29" s="71"/>
      <c r="I29" s="71"/>
      <c r="J29" s="72"/>
      <c r="K29" s="72"/>
      <c r="L29" s="72"/>
    </row>
    <row r="30" spans="2:26" ht="18.600000000000001" customHeight="1" thickTop="1" thickBot="1" x14ac:dyDescent="0.2">
      <c r="B30" s="160" t="s">
        <v>60</v>
      </c>
      <c r="C30" s="161"/>
      <c r="D30" s="161"/>
      <c r="E30" s="161"/>
      <c r="F30" s="161"/>
      <c r="G30" s="161"/>
      <c r="H30" s="161"/>
      <c r="I30" s="162"/>
      <c r="J30" s="178"/>
      <c r="K30" s="178"/>
      <c r="L30" s="178"/>
      <c r="M30" s="178"/>
      <c r="N30" s="178"/>
      <c r="O30" s="179"/>
      <c r="P30" s="73" t="s">
        <v>89</v>
      </c>
      <c r="Q30" s="74"/>
      <c r="R30" s="74"/>
      <c r="S30" s="74"/>
      <c r="T30" s="74"/>
      <c r="U30" s="74"/>
      <c r="V30" s="74"/>
      <c r="W30" s="74"/>
      <c r="X30" s="74"/>
      <c r="Y30" s="74"/>
    </row>
    <row r="31" spans="2:26" ht="18.600000000000001" customHeight="1" thickTop="1" x14ac:dyDescent="0.15">
      <c r="B31" s="163" t="s">
        <v>61</v>
      </c>
      <c r="C31" s="164"/>
      <c r="D31" s="164"/>
      <c r="E31" s="164"/>
      <c r="F31" s="164"/>
      <c r="G31" s="164"/>
      <c r="H31" s="164"/>
      <c r="I31" s="165"/>
      <c r="J31" s="143"/>
      <c r="K31" s="143"/>
      <c r="L31" s="143"/>
      <c r="M31" s="143"/>
      <c r="N31" s="143"/>
      <c r="O31" s="143"/>
      <c r="P31" s="137"/>
      <c r="Q31" s="137"/>
      <c r="R31" s="137"/>
      <c r="S31" s="137"/>
      <c r="T31" s="137"/>
      <c r="U31" s="137"/>
      <c r="V31" s="137"/>
      <c r="W31" s="137"/>
      <c r="X31" s="137"/>
      <c r="Y31" s="138"/>
    </row>
    <row r="32" spans="2:26" ht="18.600000000000001" customHeight="1" thickBot="1" x14ac:dyDescent="0.2">
      <c r="B32" s="154" t="s">
        <v>62</v>
      </c>
      <c r="C32" s="155"/>
      <c r="D32" s="155"/>
      <c r="E32" s="155"/>
      <c r="F32" s="155"/>
      <c r="G32" s="155"/>
      <c r="H32" s="155"/>
      <c r="I32" s="156"/>
      <c r="J32" s="171"/>
      <c r="K32" s="171"/>
      <c r="L32" s="171"/>
      <c r="M32" s="171"/>
      <c r="N32" s="171"/>
      <c r="O32" s="171"/>
      <c r="P32" s="171"/>
      <c r="Q32" s="171"/>
      <c r="R32" s="171"/>
      <c r="S32" s="171"/>
      <c r="T32" s="171"/>
      <c r="U32" s="171"/>
      <c r="V32" s="171"/>
      <c r="W32" s="171"/>
      <c r="X32" s="171"/>
      <c r="Y32" s="172"/>
    </row>
    <row r="33" spans="1:86" ht="18.600000000000001" customHeight="1" thickTop="1" thickBot="1" x14ac:dyDescent="0.2">
      <c r="B33" s="157" t="s">
        <v>63</v>
      </c>
      <c r="C33" s="158"/>
      <c r="D33" s="158"/>
      <c r="E33" s="158"/>
      <c r="F33" s="158"/>
      <c r="G33" s="158"/>
      <c r="H33" s="158"/>
      <c r="I33" s="159"/>
      <c r="J33" s="180"/>
      <c r="K33" s="180"/>
      <c r="L33" s="180"/>
      <c r="M33" s="180"/>
      <c r="N33" s="180"/>
      <c r="O33" s="180"/>
      <c r="P33" s="75"/>
      <c r="Q33" s="76"/>
      <c r="R33" s="76"/>
      <c r="S33" s="76"/>
      <c r="T33" s="76"/>
      <c r="U33" s="76"/>
      <c r="V33" s="76"/>
      <c r="W33" s="76"/>
      <c r="X33" s="76"/>
      <c r="Y33" s="76"/>
    </row>
    <row r="34" spans="1:86" ht="18.600000000000001" customHeight="1" thickTop="1" x14ac:dyDescent="0.15">
      <c r="B34" s="160" t="s">
        <v>64</v>
      </c>
      <c r="C34" s="161"/>
      <c r="D34" s="161"/>
      <c r="E34" s="161"/>
      <c r="F34" s="161"/>
      <c r="G34" s="161"/>
      <c r="H34" s="161"/>
      <c r="I34" s="162"/>
      <c r="J34" s="168"/>
      <c r="K34" s="169"/>
      <c r="L34" s="169"/>
      <c r="M34" s="169"/>
      <c r="N34" s="169"/>
      <c r="O34" s="170"/>
      <c r="P34" s="76" t="s">
        <v>88</v>
      </c>
      <c r="Q34" s="76"/>
      <c r="R34" s="76"/>
      <c r="S34" s="76"/>
      <c r="T34" s="76"/>
      <c r="U34" s="76"/>
      <c r="V34" s="76"/>
      <c r="W34" s="76"/>
      <c r="X34" s="76"/>
      <c r="Y34" s="76"/>
    </row>
    <row r="35" spans="1:86" ht="18.600000000000001" customHeight="1" thickBot="1" x14ac:dyDescent="0.2">
      <c r="B35" s="163" t="s">
        <v>65</v>
      </c>
      <c r="C35" s="164"/>
      <c r="D35" s="164"/>
      <c r="E35" s="164"/>
      <c r="F35" s="164"/>
      <c r="G35" s="164"/>
      <c r="H35" s="164"/>
      <c r="I35" s="165"/>
      <c r="J35" s="173"/>
      <c r="K35" s="174"/>
      <c r="L35" s="174"/>
      <c r="M35" s="174"/>
      <c r="N35" s="174"/>
      <c r="O35" s="181"/>
      <c r="P35" s="77"/>
      <c r="Q35" s="74"/>
      <c r="R35" s="74"/>
      <c r="S35" s="74"/>
      <c r="T35" s="74"/>
      <c r="U35" s="74"/>
      <c r="V35" s="74"/>
      <c r="W35" s="74"/>
      <c r="X35" s="74"/>
      <c r="Y35" s="74"/>
      <c r="Z35" s="72"/>
      <c r="AA35" s="72"/>
      <c r="AB35" s="72"/>
      <c r="AC35" s="72"/>
      <c r="AD35" s="72"/>
      <c r="AE35" s="72"/>
      <c r="AF35" s="72"/>
      <c r="AG35" s="72"/>
    </row>
    <row r="36" spans="1:86" ht="18.600000000000001" customHeight="1" thickTop="1" thickBot="1" x14ac:dyDescent="0.2">
      <c r="B36" s="163" t="s">
        <v>84</v>
      </c>
      <c r="C36" s="164"/>
      <c r="D36" s="164"/>
      <c r="E36" s="164"/>
      <c r="F36" s="164"/>
      <c r="G36" s="164"/>
      <c r="H36" s="164"/>
      <c r="I36" s="165"/>
      <c r="J36" s="173"/>
      <c r="K36" s="174"/>
      <c r="L36" s="174"/>
      <c r="M36" s="174"/>
      <c r="N36" s="174"/>
      <c r="O36" s="174"/>
      <c r="P36" s="175"/>
      <c r="Q36" s="175"/>
      <c r="R36" s="175"/>
      <c r="S36" s="175"/>
      <c r="T36" s="175"/>
      <c r="U36" s="175"/>
      <c r="V36" s="175"/>
      <c r="W36" s="175"/>
      <c r="X36" s="175"/>
      <c r="Y36" s="175"/>
      <c r="Z36" s="176"/>
      <c r="AA36" s="176"/>
      <c r="AB36" s="176"/>
      <c r="AC36" s="176"/>
      <c r="AD36" s="176"/>
      <c r="AE36" s="176"/>
      <c r="AF36" s="176"/>
      <c r="AG36" s="177"/>
    </row>
    <row r="37" spans="1:86" ht="18.600000000000001" customHeight="1" thickTop="1" x14ac:dyDescent="0.15">
      <c r="B37" s="163" t="s">
        <v>66</v>
      </c>
      <c r="C37" s="164"/>
      <c r="D37" s="164"/>
      <c r="E37" s="164"/>
      <c r="F37" s="164"/>
      <c r="G37" s="164"/>
      <c r="H37" s="164"/>
      <c r="I37" s="165"/>
      <c r="J37" s="143"/>
      <c r="K37" s="143"/>
      <c r="L37" s="143"/>
      <c r="M37" s="143"/>
      <c r="N37" s="143"/>
      <c r="O37" s="143"/>
      <c r="P37" s="143"/>
      <c r="Q37" s="143"/>
      <c r="R37" s="143"/>
      <c r="S37" s="143"/>
      <c r="T37" s="143"/>
      <c r="U37" s="143"/>
      <c r="V37" s="143"/>
      <c r="W37" s="143"/>
      <c r="X37" s="143"/>
      <c r="Y37" s="144"/>
      <c r="Z37" s="78" t="s">
        <v>102</v>
      </c>
      <c r="AA37" s="79"/>
      <c r="AB37" s="79"/>
      <c r="AC37" s="79"/>
      <c r="AD37" s="79"/>
      <c r="AE37" s="79"/>
      <c r="AF37" s="79"/>
      <c r="AG37" s="79"/>
    </row>
    <row r="38" spans="1:86" ht="18.600000000000001" customHeight="1" thickBot="1" x14ac:dyDescent="0.2">
      <c r="B38" s="154" t="s">
        <v>67</v>
      </c>
      <c r="C38" s="155"/>
      <c r="D38" s="155"/>
      <c r="E38" s="155"/>
      <c r="F38" s="155"/>
      <c r="G38" s="155"/>
      <c r="H38" s="155"/>
      <c r="I38" s="156"/>
      <c r="J38" s="171"/>
      <c r="K38" s="171"/>
      <c r="L38" s="171"/>
      <c r="M38" s="171"/>
      <c r="N38" s="171"/>
      <c r="O38" s="171"/>
      <c r="P38" s="171"/>
      <c r="Q38" s="171"/>
      <c r="R38" s="171"/>
      <c r="S38" s="171"/>
      <c r="T38" s="171"/>
      <c r="U38" s="171"/>
      <c r="V38" s="171"/>
      <c r="W38" s="171"/>
      <c r="X38" s="171"/>
      <c r="Y38" s="172"/>
      <c r="Z38" s="62" t="s">
        <v>112</v>
      </c>
      <c r="AA38" s="62"/>
    </row>
    <row r="39" spans="1:86" ht="18.600000000000001" customHeight="1" thickTop="1" thickBot="1" x14ac:dyDescent="0.2">
      <c r="B39" s="157" t="s">
        <v>68</v>
      </c>
      <c r="C39" s="158"/>
      <c r="D39" s="158"/>
      <c r="E39" s="158"/>
      <c r="F39" s="158"/>
      <c r="G39" s="158"/>
      <c r="H39" s="158"/>
      <c r="I39" s="159"/>
      <c r="J39" s="167"/>
      <c r="K39" s="167"/>
      <c r="L39" s="167"/>
      <c r="M39" s="167"/>
      <c r="N39" s="167"/>
      <c r="O39" s="167"/>
      <c r="P39" s="64"/>
      <c r="Q39" s="65"/>
      <c r="R39" s="65"/>
      <c r="S39" s="65"/>
      <c r="T39" s="65"/>
      <c r="U39" s="65"/>
      <c r="V39" s="65"/>
      <c r="W39" s="65"/>
      <c r="X39" s="65"/>
      <c r="Y39" s="65"/>
    </row>
    <row r="40" spans="1:86" ht="18.600000000000001" customHeight="1" thickTop="1" x14ac:dyDescent="0.15">
      <c r="B40" s="160" t="s">
        <v>69</v>
      </c>
      <c r="C40" s="161"/>
      <c r="D40" s="161"/>
      <c r="E40" s="161"/>
      <c r="F40" s="161"/>
      <c r="G40" s="161"/>
      <c r="H40" s="161"/>
      <c r="I40" s="162"/>
      <c r="J40" s="168"/>
      <c r="K40" s="169"/>
      <c r="L40" s="169"/>
      <c r="M40" s="169"/>
      <c r="N40" s="169"/>
      <c r="O40" s="170"/>
      <c r="P40" s="76" t="s">
        <v>93</v>
      </c>
      <c r="Q40" s="76"/>
      <c r="R40" s="76"/>
      <c r="S40" s="76"/>
      <c r="T40" s="76"/>
      <c r="U40" s="76"/>
      <c r="V40" s="76"/>
      <c r="W40" s="76"/>
      <c r="X40" s="76"/>
      <c r="Y40" s="76"/>
    </row>
    <row r="41" spans="1:86" ht="18.600000000000001" customHeight="1" thickBot="1" x14ac:dyDescent="0.2">
      <c r="B41" s="154" t="s">
        <v>70</v>
      </c>
      <c r="C41" s="155"/>
      <c r="D41" s="155"/>
      <c r="E41" s="155"/>
      <c r="F41" s="155"/>
      <c r="G41" s="155"/>
      <c r="H41" s="155"/>
      <c r="I41" s="156"/>
      <c r="J41" s="171"/>
      <c r="K41" s="171"/>
      <c r="L41" s="171"/>
      <c r="M41" s="171"/>
      <c r="N41" s="171"/>
      <c r="O41" s="172"/>
      <c r="P41" s="76"/>
      <c r="Q41" s="76"/>
      <c r="R41" s="76"/>
      <c r="S41" s="76"/>
      <c r="T41" s="76"/>
      <c r="U41" s="76"/>
      <c r="V41" s="76"/>
      <c r="W41" s="76"/>
      <c r="X41" s="76"/>
      <c r="Y41" s="76"/>
    </row>
    <row r="42" spans="1:86" ht="18.600000000000001" customHeight="1" thickTop="1" x14ac:dyDescent="0.15"/>
    <row r="43" spans="1:86" ht="18.600000000000001" customHeight="1" x14ac:dyDescent="0.15">
      <c r="B43" s="58" t="s">
        <v>85</v>
      </c>
    </row>
    <row r="44" spans="1:86" ht="18.600000000000001" customHeight="1" x14ac:dyDescent="0.15">
      <c r="B44" s="124" t="s">
        <v>95</v>
      </c>
      <c r="C44" s="125"/>
      <c r="D44" s="125"/>
      <c r="E44" s="125"/>
      <c r="F44" s="125"/>
      <c r="G44" s="125"/>
      <c r="H44" s="125"/>
      <c r="I44" s="126"/>
      <c r="J44" s="166"/>
      <c r="K44" s="166"/>
      <c r="L44" s="166"/>
      <c r="M44" s="166"/>
      <c r="N44" s="166"/>
      <c r="O44" s="166"/>
      <c r="P44" s="166"/>
      <c r="Q44" s="166"/>
      <c r="R44" s="166"/>
      <c r="S44" s="166"/>
      <c r="T44" s="166"/>
      <c r="U44" s="166"/>
      <c r="V44" s="166"/>
      <c r="W44" s="166"/>
      <c r="X44" s="166"/>
      <c r="Y44" s="166"/>
    </row>
    <row r="45" spans="1:86" ht="18.600000000000001" customHeight="1" x14ac:dyDescent="0.15">
      <c r="B45" s="124" t="s">
        <v>51</v>
      </c>
      <c r="C45" s="125"/>
      <c r="D45" s="125"/>
      <c r="E45" s="125"/>
      <c r="F45" s="125"/>
      <c r="G45" s="125"/>
      <c r="H45" s="125"/>
      <c r="I45" s="126"/>
      <c r="J45" s="118"/>
      <c r="K45" s="119"/>
      <c r="L45" s="119"/>
      <c r="M45" s="120"/>
      <c r="N45" s="86" t="s">
        <v>87</v>
      </c>
      <c r="O45" s="59"/>
      <c r="P45" s="80" t="s">
        <v>110</v>
      </c>
      <c r="Q45" s="81"/>
      <c r="R45" s="81"/>
      <c r="S45" s="81"/>
    </row>
    <row r="47" spans="1:86" ht="18.600000000000001" customHeight="1" x14ac:dyDescent="0.15">
      <c r="B47" s="58" t="s">
        <v>86</v>
      </c>
    </row>
    <row r="48" spans="1:86" ht="37.15" customHeight="1" x14ac:dyDescent="0.15">
      <c r="A48" s="82"/>
      <c r="B48" s="124" t="s">
        <v>96</v>
      </c>
      <c r="C48" s="125"/>
      <c r="D48" s="125"/>
      <c r="E48" s="125"/>
      <c r="F48" s="125"/>
      <c r="G48" s="125"/>
      <c r="H48" s="125"/>
      <c r="I48" s="126"/>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5"/>
      <c r="AH48" s="83"/>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50" spans="2:40" ht="18.600000000000001" customHeight="1" thickBot="1" x14ac:dyDescent="0.2">
      <c r="B50" s="70" t="s">
        <v>72</v>
      </c>
      <c r="C50" s="71"/>
      <c r="D50" s="71"/>
      <c r="E50" s="71"/>
      <c r="F50" s="71"/>
      <c r="G50" s="71"/>
      <c r="H50" s="71"/>
      <c r="I50" s="71"/>
      <c r="J50" s="71"/>
      <c r="K50" s="71"/>
      <c r="L50" s="71"/>
      <c r="M50" s="71"/>
      <c r="N50" s="71"/>
      <c r="O50" s="71"/>
      <c r="P50" s="71"/>
    </row>
    <row r="51" spans="2:40" ht="18.600000000000001" customHeight="1" thickTop="1" thickBot="1" x14ac:dyDescent="0.2">
      <c r="B51" s="127" t="s">
        <v>73</v>
      </c>
      <c r="C51" s="128"/>
      <c r="D51" s="128"/>
      <c r="E51" s="128"/>
      <c r="F51" s="128"/>
      <c r="G51" s="128"/>
      <c r="H51" s="128"/>
      <c r="I51" s="129"/>
      <c r="J51" s="139" t="s">
        <v>94</v>
      </c>
      <c r="K51" s="139"/>
      <c r="L51" s="140"/>
      <c r="M51" s="141"/>
      <c r="N51" s="87" t="s">
        <v>81</v>
      </c>
      <c r="O51" s="140"/>
      <c r="P51" s="141"/>
      <c r="Q51" s="87" t="s">
        <v>82</v>
      </c>
      <c r="R51" s="140"/>
      <c r="S51" s="141"/>
      <c r="T51" s="88" t="s">
        <v>83</v>
      </c>
      <c r="U51" s="84"/>
      <c r="V51" s="72"/>
      <c r="W51" s="72"/>
      <c r="X51" s="72"/>
      <c r="Y51" s="72"/>
      <c r="Z51" s="71"/>
      <c r="AA51" s="71"/>
    </row>
    <row r="52" spans="2:40" ht="37.15" customHeight="1" thickTop="1" x14ac:dyDescent="0.15">
      <c r="B52" s="130" t="s">
        <v>126</v>
      </c>
      <c r="C52" s="131"/>
      <c r="D52" s="131"/>
      <c r="E52" s="131"/>
      <c r="F52" s="131"/>
      <c r="G52" s="131"/>
      <c r="H52" s="131"/>
      <c r="I52" s="132"/>
      <c r="J52" s="136"/>
      <c r="K52" s="137"/>
      <c r="L52" s="137"/>
      <c r="M52" s="137"/>
      <c r="N52" s="137"/>
      <c r="O52" s="137"/>
      <c r="P52" s="137"/>
      <c r="Q52" s="137"/>
      <c r="R52" s="137"/>
      <c r="S52" s="137"/>
      <c r="T52" s="137"/>
      <c r="U52" s="137"/>
      <c r="V52" s="137"/>
      <c r="W52" s="137"/>
      <c r="X52" s="137"/>
      <c r="Y52" s="138"/>
      <c r="Z52" s="122"/>
      <c r="AA52" s="123"/>
      <c r="AB52" s="123"/>
      <c r="AC52" s="123"/>
      <c r="AD52" s="123"/>
      <c r="AE52" s="123"/>
      <c r="AF52" s="123"/>
      <c r="AG52" s="123"/>
      <c r="AH52" s="123"/>
      <c r="AI52" s="123"/>
      <c r="AJ52" s="123"/>
      <c r="AK52" s="123"/>
      <c r="AL52" s="123"/>
      <c r="AM52" s="123"/>
      <c r="AN52" s="123"/>
    </row>
    <row r="53" spans="2:40" ht="37.15" customHeight="1" x14ac:dyDescent="0.15">
      <c r="B53" s="130" t="s">
        <v>131</v>
      </c>
      <c r="C53" s="131"/>
      <c r="D53" s="131"/>
      <c r="E53" s="131"/>
      <c r="F53" s="131"/>
      <c r="G53" s="131"/>
      <c r="H53" s="131"/>
      <c r="I53" s="132"/>
      <c r="J53" s="142"/>
      <c r="K53" s="143"/>
      <c r="L53" s="143"/>
      <c r="M53" s="143"/>
      <c r="N53" s="143"/>
      <c r="O53" s="143"/>
      <c r="P53" s="143"/>
      <c r="Q53" s="143"/>
      <c r="R53" s="143"/>
      <c r="S53" s="143"/>
      <c r="T53" s="143"/>
      <c r="U53" s="143"/>
      <c r="V53" s="143"/>
      <c r="W53" s="143"/>
      <c r="X53" s="143"/>
      <c r="Y53" s="144"/>
      <c r="Z53" s="121" t="s">
        <v>133</v>
      </c>
      <c r="AA53" s="121"/>
      <c r="AB53" s="121"/>
      <c r="AC53" s="121"/>
      <c r="AD53" s="121"/>
      <c r="AE53" s="121"/>
      <c r="AF53" s="121"/>
      <c r="AG53" s="121"/>
      <c r="AH53" s="121"/>
      <c r="AI53" s="121"/>
      <c r="AJ53" s="121"/>
      <c r="AK53" s="121"/>
      <c r="AL53" s="121"/>
      <c r="AM53" s="121"/>
      <c r="AN53" s="121"/>
    </row>
    <row r="54" spans="2:40" ht="18.600000000000001" customHeight="1" thickBot="1" x14ac:dyDescent="0.2">
      <c r="B54" s="145" t="s">
        <v>118</v>
      </c>
      <c r="C54" s="146"/>
      <c r="D54" s="146"/>
      <c r="E54" s="146"/>
      <c r="F54" s="146"/>
      <c r="G54" s="146"/>
      <c r="H54" s="146"/>
      <c r="I54" s="147"/>
      <c r="J54" s="195"/>
      <c r="K54" s="171"/>
      <c r="L54" s="171"/>
      <c r="M54" s="171"/>
      <c r="N54" s="171"/>
      <c r="O54" s="171"/>
      <c r="P54" s="171"/>
      <c r="Q54" s="171"/>
      <c r="R54" s="171"/>
      <c r="S54" s="171"/>
      <c r="T54" s="171"/>
      <c r="U54" s="171"/>
      <c r="V54" s="171"/>
      <c r="W54" s="171"/>
      <c r="X54" s="171"/>
      <c r="Y54" s="172"/>
      <c r="Z54" s="121"/>
      <c r="AA54" s="121"/>
      <c r="AB54" s="121"/>
      <c r="AC54" s="121"/>
      <c r="AD54" s="121"/>
      <c r="AE54" s="121"/>
      <c r="AF54" s="121"/>
      <c r="AG54" s="121"/>
      <c r="AH54" s="121"/>
      <c r="AI54" s="121"/>
      <c r="AJ54" s="121"/>
      <c r="AK54" s="121"/>
      <c r="AL54" s="121"/>
      <c r="AM54" s="121"/>
      <c r="AN54" s="121"/>
    </row>
    <row r="55" spans="2:40" ht="18.600000000000001" customHeight="1" thickTop="1" x14ac:dyDescent="0.15">
      <c r="Z55" s="121"/>
      <c r="AA55" s="121"/>
      <c r="AB55" s="121"/>
      <c r="AC55" s="121"/>
      <c r="AD55" s="121"/>
      <c r="AE55" s="121"/>
      <c r="AF55" s="121"/>
      <c r="AG55" s="121"/>
      <c r="AH55" s="121"/>
      <c r="AI55" s="121"/>
      <c r="AJ55" s="121"/>
      <c r="AK55" s="121"/>
      <c r="AL55" s="121"/>
      <c r="AM55" s="121"/>
      <c r="AN55" s="121"/>
    </row>
    <row r="56" spans="2:40" ht="18.600000000000001" customHeight="1" thickBot="1" x14ac:dyDescent="0.2">
      <c r="B56" s="70" t="s">
        <v>122</v>
      </c>
      <c r="C56" s="71"/>
      <c r="D56" s="71"/>
      <c r="E56" s="71"/>
      <c r="F56" s="71"/>
      <c r="G56" s="71"/>
      <c r="H56" s="71"/>
      <c r="I56" s="71"/>
      <c r="J56" s="71"/>
      <c r="K56" s="71"/>
      <c r="L56" s="71"/>
      <c r="M56" s="71"/>
      <c r="N56" s="71"/>
      <c r="O56" s="71"/>
      <c r="P56" s="71"/>
      <c r="Z56" s="62"/>
    </row>
    <row r="57" spans="2:40" ht="18.600000000000001" customHeight="1" thickTop="1" x14ac:dyDescent="0.15">
      <c r="B57" s="127" t="s">
        <v>121</v>
      </c>
      <c r="C57" s="128"/>
      <c r="D57" s="128"/>
      <c r="E57" s="128"/>
      <c r="F57" s="128"/>
      <c r="G57" s="128"/>
      <c r="H57" s="128"/>
      <c r="I57" s="129"/>
      <c r="J57" s="212"/>
      <c r="K57" s="178"/>
      <c r="L57" s="178"/>
      <c r="M57" s="178"/>
      <c r="N57" s="178"/>
      <c r="O57" s="178"/>
      <c r="P57" s="178"/>
      <c r="Q57" s="178"/>
      <c r="R57" s="178"/>
      <c r="S57" s="178"/>
      <c r="T57" s="178"/>
      <c r="U57" s="178"/>
      <c r="V57" s="178"/>
      <c r="W57" s="178"/>
      <c r="X57" s="178"/>
      <c r="Y57" s="179"/>
      <c r="Z57" s="97" t="s">
        <v>127</v>
      </c>
    </row>
    <row r="58" spans="2:40" ht="18.600000000000001" customHeight="1" x14ac:dyDescent="0.15">
      <c r="B58" s="130" t="s">
        <v>118</v>
      </c>
      <c r="C58" s="131"/>
      <c r="D58" s="131"/>
      <c r="E58" s="131"/>
      <c r="F58" s="131"/>
      <c r="G58" s="131"/>
      <c r="H58" s="131"/>
      <c r="I58" s="132"/>
      <c r="J58" s="142"/>
      <c r="K58" s="143"/>
      <c r="L58" s="143"/>
      <c r="M58" s="143"/>
      <c r="N58" s="143"/>
      <c r="O58" s="143"/>
      <c r="P58" s="143"/>
      <c r="Q58" s="143"/>
      <c r="R58" s="143"/>
      <c r="S58" s="143"/>
      <c r="T58" s="143"/>
      <c r="U58" s="143"/>
      <c r="V58" s="143"/>
      <c r="W58" s="143"/>
      <c r="X58" s="143"/>
      <c r="Y58" s="144"/>
      <c r="Z58" s="76" t="s">
        <v>128</v>
      </c>
    </row>
    <row r="59" spans="2:40" ht="18.600000000000001" customHeight="1" thickBot="1" x14ac:dyDescent="0.2">
      <c r="B59" s="145" t="s">
        <v>123</v>
      </c>
      <c r="C59" s="146"/>
      <c r="D59" s="146"/>
      <c r="E59" s="146"/>
      <c r="F59" s="146"/>
      <c r="G59" s="146"/>
      <c r="H59" s="146"/>
      <c r="I59" s="147"/>
      <c r="J59" s="195"/>
      <c r="K59" s="171"/>
      <c r="L59" s="171"/>
      <c r="M59" s="171"/>
      <c r="N59" s="171"/>
      <c r="O59" s="171"/>
      <c r="P59" s="171"/>
      <c r="Q59" s="171"/>
      <c r="R59" s="171"/>
      <c r="S59" s="171"/>
      <c r="T59" s="171"/>
      <c r="U59" s="171"/>
      <c r="V59" s="171"/>
      <c r="W59" s="171"/>
      <c r="X59" s="171"/>
      <c r="Y59" s="172"/>
      <c r="Z59" s="76" t="s">
        <v>129</v>
      </c>
    </row>
    <row r="60" spans="2:40" ht="18.600000000000001" customHeight="1" thickTop="1" x14ac:dyDescent="0.15"/>
  </sheetData>
  <sheetProtection sheet="1" selectLockedCells="1"/>
  <dataConsolidate/>
  <mergeCells count="87">
    <mergeCell ref="B57:I57"/>
    <mergeCell ref="J57:Y57"/>
    <mergeCell ref="B58:I58"/>
    <mergeCell ref="J58:Y58"/>
    <mergeCell ref="B59:I59"/>
    <mergeCell ref="J59:Y59"/>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30:O30"/>
    <mergeCell ref="J33:O33"/>
    <mergeCell ref="J34:O34"/>
    <mergeCell ref="J35:O35"/>
    <mergeCell ref="J31:Y31"/>
    <mergeCell ref="J32:Y32"/>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B22:I22"/>
    <mergeCell ref="B24:I24"/>
    <mergeCell ref="B26:I26"/>
    <mergeCell ref="B27:I27"/>
    <mergeCell ref="B23:I23"/>
    <mergeCell ref="B25:I25"/>
    <mergeCell ref="B5:I5"/>
    <mergeCell ref="B6:I6"/>
    <mergeCell ref="B7:I7"/>
    <mergeCell ref="B8:I8"/>
    <mergeCell ref="B9:I9"/>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s>
  <phoneticPr fontId="10"/>
  <dataValidations xWindow="431" yWindow="357"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60"/>
  <sheetViews>
    <sheetView showGridLines="0" topLeftCell="AE1" zoomScale="96" zoomScaleNormal="96" workbookViewId="0">
      <selection activeCell="J7" sqref="J7:S7"/>
    </sheetView>
  </sheetViews>
  <sheetFormatPr defaultColWidth="3.75" defaultRowHeight="13.5" x14ac:dyDescent="0.15"/>
  <cols>
    <col min="1" max="1" width="3.75" style="57"/>
    <col min="2" max="2" width="3.75" style="63"/>
    <col min="3" max="16384" width="3.75" style="57"/>
  </cols>
  <sheetData>
    <row r="1" spans="1:26" ht="18" customHeight="1" x14ac:dyDescent="0.15">
      <c r="A1" s="100" t="s">
        <v>166</v>
      </c>
    </row>
    <row r="2" spans="1:26" ht="18.600000000000001" customHeight="1" x14ac:dyDescent="0.15">
      <c r="B2" s="56" t="s">
        <v>135</v>
      </c>
    </row>
    <row r="4" spans="1:26" ht="18.600000000000001" customHeight="1" x14ac:dyDescent="0.15">
      <c r="B4" s="58" t="s">
        <v>136</v>
      </c>
    </row>
    <row r="5" spans="1:26" ht="18.600000000000001" customHeight="1" x14ac:dyDescent="0.15">
      <c r="B5" s="124" t="s">
        <v>51</v>
      </c>
      <c r="C5" s="125"/>
      <c r="D5" s="125"/>
      <c r="E5" s="125"/>
      <c r="F5" s="125"/>
      <c r="G5" s="125"/>
      <c r="H5" s="125"/>
      <c r="I5" s="126"/>
      <c r="J5" s="118"/>
      <c r="K5" s="119"/>
      <c r="L5" s="119"/>
      <c r="M5" s="120"/>
      <c r="N5" s="85" t="s">
        <v>87</v>
      </c>
      <c r="O5" s="59"/>
      <c r="P5" s="57" t="s">
        <v>109</v>
      </c>
      <c r="Q5" s="60"/>
      <c r="R5" s="60"/>
      <c r="S5" s="60"/>
    </row>
    <row r="6" spans="1:26" ht="18.600000000000001" customHeight="1" x14ac:dyDescent="0.15">
      <c r="B6" s="124" t="s">
        <v>52</v>
      </c>
      <c r="C6" s="125"/>
      <c r="D6" s="125"/>
      <c r="E6" s="125"/>
      <c r="F6" s="125"/>
      <c r="G6" s="125"/>
      <c r="H6" s="125"/>
      <c r="I6" s="126"/>
      <c r="J6" s="118"/>
      <c r="K6" s="119"/>
      <c r="L6" s="119"/>
      <c r="M6" s="119"/>
      <c r="N6" s="119"/>
      <c r="O6" s="119"/>
      <c r="P6" s="119"/>
      <c r="Q6" s="119"/>
      <c r="R6" s="119"/>
      <c r="S6" s="120"/>
      <c r="T6" s="57" t="s">
        <v>89</v>
      </c>
    </row>
    <row r="7" spans="1:26" ht="18.600000000000001" customHeight="1" x14ac:dyDescent="0.15">
      <c r="B7" s="124" t="s">
        <v>53</v>
      </c>
      <c r="C7" s="125"/>
      <c r="D7" s="125"/>
      <c r="E7" s="125"/>
      <c r="F7" s="125"/>
      <c r="G7" s="125"/>
      <c r="H7" s="125"/>
      <c r="I7" s="126"/>
      <c r="J7" s="118"/>
      <c r="K7" s="119"/>
      <c r="L7" s="119"/>
      <c r="M7" s="119"/>
      <c r="N7" s="119"/>
      <c r="O7" s="119"/>
      <c r="P7" s="119"/>
      <c r="Q7" s="119"/>
      <c r="R7" s="119"/>
      <c r="S7" s="120"/>
    </row>
    <row r="8" spans="1:26" ht="18.600000000000001" customHeight="1" x14ac:dyDescent="0.15">
      <c r="B8" s="124" t="s">
        <v>54</v>
      </c>
      <c r="C8" s="125"/>
      <c r="D8" s="125"/>
      <c r="E8" s="125"/>
      <c r="F8" s="125"/>
      <c r="G8" s="125"/>
      <c r="H8" s="125"/>
      <c r="I8" s="126"/>
      <c r="J8" s="118"/>
      <c r="K8" s="119"/>
      <c r="L8" s="119"/>
      <c r="M8" s="119"/>
      <c r="N8" s="119"/>
      <c r="O8" s="119"/>
      <c r="P8" s="119"/>
      <c r="Q8" s="119"/>
      <c r="R8" s="119"/>
      <c r="S8" s="120"/>
    </row>
    <row r="9" spans="1:26" ht="18.600000000000001" customHeight="1" x14ac:dyDescent="0.15">
      <c r="B9" s="124" t="s">
        <v>55</v>
      </c>
      <c r="C9" s="125"/>
      <c r="D9" s="125"/>
      <c r="E9" s="125"/>
      <c r="F9" s="125"/>
      <c r="G9" s="125"/>
      <c r="H9" s="125"/>
      <c r="I9" s="126"/>
      <c r="J9" s="118"/>
      <c r="K9" s="119"/>
      <c r="L9" s="119"/>
      <c r="M9" s="119"/>
      <c r="N9" s="119"/>
      <c r="O9" s="119"/>
      <c r="P9" s="119"/>
      <c r="Q9" s="119"/>
      <c r="R9" s="119"/>
      <c r="S9" s="120"/>
    </row>
    <row r="11" spans="1:26" ht="18.600000000000001" customHeight="1" thickBot="1" x14ac:dyDescent="0.2">
      <c r="B11" s="61" t="s">
        <v>74</v>
      </c>
    </row>
    <row r="12" spans="1:26" ht="18.600000000000001" customHeight="1" thickTop="1" x14ac:dyDescent="0.15">
      <c r="B12" s="189" t="s">
        <v>79</v>
      </c>
      <c r="C12" s="190"/>
      <c r="D12" s="190"/>
      <c r="E12" s="190"/>
      <c r="F12" s="190"/>
      <c r="G12" s="190"/>
      <c r="H12" s="190"/>
      <c r="I12" s="191"/>
      <c r="J12" s="196" t="s">
        <v>137</v>
      </c>
      <c r="K12" s="196"/>
      <c r="L12" s="196"/>
      <c r="M12" s="196"/>
      <c r="N12" s="196"/>
      <c r="O12" s="196"/>
      <c r="P12" s="196"/>
      <c r="Q12" s="196"/>
      <c r="R12" s="196"/>
      <c r="S12" s="196"/>
      <c r="T12" s="196"/>
      <c r="U12" s="196"/>
      <c r="V12" s="196"/>
      <c r="W12" s="196"/>
      <c r="X12" s="196"/>
      <c r="Y12" s="197"/>
      <c r="Z12" s="62" t="s">
        <v>113</v>
      </c>
    </row>
    <row r="13" spans="1:26" ht="18.600000000000001" customHeight="1" x14ac:dyDescent="0.15">
      <c r="B13" s="148" t="s">
        <v>97</v>
      </c>
      <c r="C13" s="149"/>
      <c r="D13" s="149"/>
      <c r="E13" s="149"/>
      <c r="F13" s="149"/>
      <c r="G13" s="149"/>
      <c r="H13" s="149"/>
      <c r="I13" s="150"/>
      <c r="J13" s="184" t="s">
        <v>138</v>
      </c>
      <c r="K13" s="184"/>
      <c r="L13" s="184"/>
      <c r="M13" s="184"/>
      <c r="N13" s="184"/>
      <c r="O13" s="184"/>
      <c r="P13" s="184"/>
      <c r="Q13" s="184"/>
      <c r="R13" s="184"/>
      <c r="S13" s="184"/>
      <c r="T13" s="184"/>
      <c r="U13" s="184"/>
      <c r="V13" s="184"/>
      <c r="W13" s="184"/>
      <c r="X13" s="184"/>
      <c r="Y13" s="185"/>
    </row>
    <row r="14" spans="1:26" ht="18.600000000000001" customHeight="1" x14ac:dyDescent="0.15">
      <c r="B14" s="151" t="s">
        <v>80</v>
      </c>
      <c r="C14" s="152"/>
      <c r="D14" s="152"/>
      <c r="E14" s="152"/>
      <c r="F14" s="152"/>
      <c r="G14" s="152"/>
      <c r="H14" s="152"/>
      <c r="I14" s="153"/>
      <c r="J14" s="182" t="s">
        <v>139</v>
      </c>
      <c r="K14" s="182"/>
      <c r="L14" s="182"/>
      <c r="M14" s="182"/>
      <c r="N14" s="182"/>
      <c r="O14" s="182"/>
      <c r="P14" s="182"/>
      <c r="Q14" s="182"/>
      <c r="R14" s="182"/>
      <c r="S14" s="182"/>
      <c r="T14" s="182"/>
      <c r="U14" s="182"/>
      <c r="V14" s="182"/>
      <c r="W14" s="182"/>
      <c r="X14" s="182"/>
      <c r="Y14" s="183"/>
      <c r="Z14" s="62" t="s">
        <v>111</v>
      </c>
    </row>
    <row r="15" spans="1:26" ht="18.600000000000001" customHeight="1" thickBot="1" x14ac:dyDescent="0.2">
      <c r="B15" s="192" t="s">
        <v>98</v>
      </c>
      <c r="C15" s="193"/>
      <c r="D15" s="193"/>
      <c r="E15" s="193"/>
      <c r="F15" s="193"/>
      <c r="G15" s="193"/>
      <c r="H15" s="193"/>
      <c r="I15" s="194"/>
      <c r="J15" s="207" t="s">
        <v>140</v>
      </c>
      <c r="K15" s="207"/>
      <c r="L15" s="207"/>
      <c r="M15" s="207"/>
      <c r="N15" s="207"/>
      <c r="O15" s="207"/>
      <c r="P15" s="207"/>
      <c r="Q15" s="207"/>
      <c r="R15" s="207"/>
      <c r="S15" s="207"/>
      <c r="T15" s="207"/>
      <c r="U15" s="207"/>
      <c r="V15" s="207"/>
      <c r="W15" s="207"/>
      <c r="X15" s="207"/>
      <c r="Y15" s="208"/>
      <c r="Z15" s="62" t="s">
        <v>103</v>
      </c>
    </row>
    <row r="16" spans="1:26" ht="18.600000000000001" customHeight="1" thickTop="1" x14ac:dyDescent="0.15">
      <c r="Z16" s="62" t="s">
        <v>104</v>
      </c>
    </row>
    <row r="17" spans="2:26" ht="18.600000000000001" customHeight="1" x14ac:dyDescent="0.15">
      <c r="B17" s="61" t="s">
        <v>75</v>
      </c>
    </row>
    <row r="18" spans="2:26" ht="18.600000000000001" customHeight="1" thickBot="1" x14ac:dyDescent="0.2">
      <c r="B18" s="198" t="s">
        <v>56</v>
      </c>
      <c r="C18" s="199"/>
      <c r="D18" s="199"/>
      <c r="E18" s="199"/>
      <c r="F18" s="199"/>
      <c r="G18" s="199"/>
      <c r="H18" s="199"/>
      <c r="I18" s="200"/>
      <c r="J18" s="209"/>
      <c r="K18" s="210"/>
      <c r="L18" s="210"/>
      <c r="M18" s="210"/>
      <c r="N18" s="210"/>
      <c r="O18" s="211"/>
      <c r="P18" s="64"/>
      <c r="Q18" s="65"/>
      <c r="R18" s="65"/>
      <c r="S18" s="65"/>
      <c r="T18" s="65"/>
      <c r="U18" s="65"/>
      <c r="V18" s="65"/>
      <c r="W18" s="65"/>
      <c r="X18" s="65"/>
      <c r="Y18" s="65"/>
    </row>
    <row r="19" spans="2:26" ht="18.600000000000001" customHeight="1" thickTop="1" x14ac:dyDescent="0.15">
      <c r="B19" s="127" t="s">
        <v>71</v>
      </c>
      <c r="C19" s="128"/>
      <c r="D19" s="128"/>
      <c r="E19" s="128"/>
      <c r="F19" s="128"/>
      <c r="G19" s="128"/>
      <c r="H19" s="128"/>
      <c r="I19" s="129"/>
      <c r="J19" s="168"/>
      <c r="K19" s="169"/>
      <c r="L19" s="169"/>
      <c r="M19" s="169"/>
      <c r="N19" s="169"/>
      <c r="O19" s="170"/>
      <c r="P19" s="65" t="s">
        <v>90</v>
      </c>
      <c r="Q19" s="65"/>
      <c r="R19" s="65"/>
      <c r="S19" s="65"/>
      <c r="T19" s="65"/>
      <c r="U19" s="65"/>
      <c r="V19" s="65"/>
      <c r="W19" s="65"/>
      <c r="X19" s="65"/>
      <c r="Y19" s="65"/>
    </row>
    <row r="20" spans="2:26" ht="18.600000000000001" customHeight="1" thickBot="1" x14ac:dyDescent="0.2">
      <c r="B20" s="130" t="s">
        <v>57</v>
      </c>
      <c r="C20" s="131"/>
      <c r="D20" s="131"/>
      <c r="E20" s="131"/>
      <c r="F20" s="131"/>
      <c r="G20" s="131"/>
      <c r="H20" s="131"/>
      <c r="I20" s="132"/>
      <c r="J20" s="173" t="s">
        <v>141</v>
      </c>
      <c r="K20" s="174"/>
      <c r="L20" s="174"/>
      <c r="M20" s="174"/>
      <c r="N20" s="174"/>
      <c r="O20" s="181"/>
      <c r="P20" s="66"/>
      <c r="Q20" s="67"/>
      <c r="R20" s="67"/>
      <c r="S20" s="67"/>
      <c r="T20" s="67"/>
      <c r="U20" s="67"/>
      <c r="V20" s="67"/>
      <c r="W20" s="67"/>
      <c r="X20" s="67"/>
      <c r="Y20" s="67"/>
    </row>
    <row r="21" spans="2:26" ht="37.15" customHeight="1" thickTop="1" x14ac:dyDescent="0.15">
      <c r="B21" s="201" t="s">
        <v>76</v>
      </c>
      <c r="C21" s="202"/>
      <c r="D21" s="202"/>
      <c r="E21" s="202"/>
      <c r="F21" s="202"/>
      <c r="G21" s="202"/>
      <c r="H21" s="202"/>
      <c r="I21" s="203"/>
      <c r="J21" s="204" t="s">
        <v>142</v>
      </c>
      <c r="K21" s="204"/>
      <c r="L21" s="204"/>
      <c r="M21" s="204"/>
      <c r="N21" s="204"/>
      <c r="O21" s="204"/>
      <c r="P21" s="205"/>
      <c r="Q21" s="205"/>
      <c r="R21" s="205"/>
      <c r="S21" s="205"/>
      <c r="T21" s="205"/>
      <c r="U21" s="205"/>
      <c r="V21" s="205"/>
      <c r="W21" s="205"/>
      <c r="X21" s="205"/>
      <c r="Y21" s="206"/>
      <c r="Z21" s="62" t="s">
        <v>91</v>
      </c>
    </row>
    <row r="22" spans="2:26" ht="18.600000000000001" customHeight="1" x14ac:dyDescent="0.15">
      <c r="B22" s="148" t="s">
        <v>99</v>
      </c>
      <c r="C22" s="149"/>
      <c r="D22" s="149"/>
      <c r="E22" s="149"/>
      <c r="F22" s="149"/>
      <c r="G22" s="149"/>
      <c r="H22" s="149"/>
      <c r="I22" s="150"/>
      <c r="J22" s="184" t="s">
        <v>143</v>
      </c>
      <c r="K22" s="184"/>
      <c r="L22" s="184"/>
      <c r="M22" s="184"/>
      <c r="N22" s="184"/>
      <c r="O22" s="184"/>
      <c r="P22" s="184"/>
      <c r="Q22" s="184"/>
      <c r="R22" s="184"/>
      <c r="S22" s="184"/>
      <c r="T22" s="184"/>
      <c r="U22" s="184"/>
      <c r="V22" s="184"/>
      <c r="W22" s="184"/>
      <c r="X22" s="184"/>
      <c r="Y22" s="185"/>
    </row>
    <row r="23" spans="2:26" ht="18.600000000000001" customHeight="1" x14ac:dyDescent="0.15">
      <c r="B23" s="151" t="s">
        <v>77</v>
      </c>
      <c r="C23" s="152"/>
      <c r="D23" s="152"/>
      <c r="E23" s="152"/>
      <c r="F23" s="152"/>
      <c r="G23" s="152"/>
      <c r="H23" s="152"/>
      <c r="I23" s="153"/>
      <c r="J23" s="182" t="s">
        <v>144</v>
      </c>
      <c r="K23" s="182"/>
      <c r="L23" s="182"/>
      <c r="M23" s="182"/>
      <c r="N23" s="182"/>
      <c r="O23" s="182"/>
      <c r="P23" s="182"/>
      <c r="Q23" s="182"/>
      <c r="R23" s="182"/>
      <c r="S23" s="182"/>
      <c r="T23" s="182"/>
      <c r="U23" s="182"/>
      <c r="V23" s="182"/>
      <c r="W23" s="182"/>
      <c r="X23" s="182"/>
      <c r="Y23" s="183"/>
      <c r="Z23" s="62" t="s">
        <v>92</v>
      </c>
    </row>
    <row r="24" spans="2:26" ht="18.600000000000001" customHeight="1" x14ac:dyDescent="0.15">
      <c r="B24" s="148" t="s">
        <v>100</v>
      </c>
      <c r="C24" s="149"/>
      <c r="D24" s="149"/>
      <c r="E24" s="149"/>
      <c r="F24" s="149"/>
      <c r="G24" s="149"/>
      <c r="H24" s="149"/>
      <c r="I24" s="150"/>
      <c r="J24" s="184"/>
      <c r="K24" s="184"/>
      <c r="L24" s="184"/>
      <c r="M24" s="184"/>
      <c r="N24" s="184"/>
      <c r="O24" s="184"/>
      <c r="P24" s="184"/>
      <c r="Q24" s="184"/>
      <c r="R24" s="184"/>
      <c r="S24" s="184"/>
      <c r="T24" s="184"/>
      <c r="U24" s="184"/>
      <c r="V24" s="184"/>
      <c r="W24" s="184"/>
      <c r="X24" s="184"/>
      <c r="Y24" s="185"/>
    </row>
    <row r="25" spans="2:26" ht="18.600000000000001" customHeight="1" x14ac:dyDescent="0.15">
      <c r="B25" s="151" t="s">
        <v>58</v>
      </c>
      <c r="C25" s="152"/>
      <c r="D25" s="152"/>
      <c r="E25" s="152"/>
      <c r="F25" s="152"/>
      <c r="G25" s="152"/>
      <c r="H25" s="152"/>
      <c r="I25" s="153"/>
      <c r="J25" s="182" t="s">
        <v>145</v>
      </c>
      <c r="K25" s="182"/>
      <c r="L25" s="182"/>
      <c r="M25" s="182"/>
      <c r="N25" s="182"/>
      <c r="O25" s="182"/>
      <c r="P25" s="182"/>
      <c r="Q25" s="182"/>
      <c r="R25" s="182"/>
      <c r="S25" s="182"/>
      <c r="T25" s="182"/>
      <c r="U25" s="182"/>
      <c r="V25" s="182"/>
      <c r="W25" s="182"/>
      <c r="X25" s="182"/>
      <c r="Y25" s="183"/>
    </row>
    <row r="26" spans="2:26" ht="18.600000000000001" customHeight="1" thickBot="1" x14ac:dyDescent="0.2">
      <c r="B26" s="148" t="s">
        <v>101</v>
      </c>
      <c r="C26" s="149"/>
      <c r="D26" s="149"/>
      <c r="E26" s="149"/>
      <c r="F26" s="149"/>
      <c r="G26" s="149"/>
      <c r="H26" s="149"/>
      <c r="I26" s="150"/>
      <c r="J26" s="184" t="s">
        <v>146</v>
      </c>
      <c r="K26" s="184"/>
      <c r="L26" s="184"/>
      <c r="M26" s="184"/>
      <c r="N26" s="184"/>
      <c r="O26" s="184"/>
      <c r="P26" s="184"/>
      <c r="Q26" s="184"/>
      <c r="R26" s="184"/>
      <c r="S26" s="184"/>
      <c r="T26" s="184"/>
      <c r="U26" s="184"/>
      <c r="V26" s="184"/>
      <c r="W26" s="184"/>
      <c r="X26" s="184"/>
      <c r="Y26" s="185"/>
    </row>
    <row r="27" spans="2:26" ht="18.600000000000001" customHeight="1" thickTop="1" thickBot="1" x14ac:dyDescent="0.2">
      <c r="B27" s="145" t="s">
        <v>78</v>
      </c>
      <c r="C27" s="146"/>
      <c r="D27" s="146"/>
      <c r="E27" s="146"/>
      <c r="F27" s="146"/>
      <c r="G27" s="146"/>
      <c r="H27" s="146"/>
      <c r="I27" s="147"/>
      <c r="J27" s="186" t="s">
        <v>147</v>
      </c>
      <c r="K27" s="187"/>
      <c r="L27" s="187"/>
      <c r="M27" s="187"/>
      <c r="N27" s="187"/>
      <c r="O27" s="187"/>
      <c r="P27" s="188"/>
      <c r="Q27" s="68" t="s">
        <v>107</v>
      </c>
      <c r="R27" s="69"/>
      <c r="S27" s="69"/>
      <c r="T27" s="69"/>
      <c r="U27" s="69"/>
      <c r="V27" s="69"/>
      <c r="W27" s="69"/>
      <c r="X27" s="69"/>
      <c r="Y27" s="69"/>
    </row>
    <row r="28" spans="2:26" ht="18.600000000000001" customHeight="1" thickTop="1" x14ac:dyDescent="0.15"/>
    <row r="29" spans="2:26" ht="18.600000000000001" customHeight="1" thickBot="1" x14ac:dyDescent="0.2">
      <c r="B29" s="70" t="s">
        <v>59</v>
      </c>
      <c r="C29" s="71"/>
      <c r="D29" s="71"/>
      <c r="E29" s="71"/>
      <c r="F29" s="71"/>
      <c r="G29" s="71"/>
      <c r="H29" s="71"/>
      <c r="I29" s="71"/>
      <c r="J29" s="72"/>
      <c r="K29" s="72"/>
      <c r="L29" s="72"/>
    </row>
    <row r="30" spans="2:26" ht="18.600000000000001" customHeight="1" thickTop="1" thickBot="1" x14ac:dyDescent="0.2">
      <c r="B30" s="160" t="s">
        <v>60</v>
      </c>
      <c r="C30" s="161"/>
      <c r="D30" s="161"/>
      <c r="E30" s="161"/>
      <c r="F30" s="161"/>
      <c r="G30" s="161"/>
      <c r="H30" s="161"/>
      <c r="I30" s="162"/>
      <c r="J30" s="178" t="s">
        <v>148</v>
      </c>
      <c r="K30" s="178"/>
      <c r="L30" s="178"/>
      <c r="M30" s="178"/>
      <c r="N30" s="178"/>
      <c r="O30" s="179"/>
      <c r="P30" s="73" t="s">
        <v>89</v>
      </c>
      <c r="Q30" s="74"/>
      <c r="R30" s="74"/>
      <c r="S30" s="74"/>
      <c r="T30" s="74"/>
      <c r="U30" s="74"/>
      <c r="V30" s="74"/>
      <c r="W30" s="74"/>
      <c r="X30" s="74"/>
      <c r="Y30" s="74"/>
    </row>
    <row r="31" spans="2:26" ht="18.600000000000001" customHeight="1" thickTop="1" x14ac:dyDescent="0.15">
      <c r="B31" s="163" t="s">
        <v>61</v>
      </c>
      <c r="C31" s="164"/>
      <c r="D31" s="164"/>
      <c r="E31" s="164"/>
      <c r="F31" s="164"/>
      <c r="G31" s="164"/>
      <c r="H31" s="164"/>
      <c r="I31" s="165"/>
      <c r="J31" s="143" t="s">
        <v>149</v>
      </c>
      <c r="K31" s="143"/>
      <c r="L31" s="143"/>
      <c r="M31" s="143"/>
      <c r="N31" s="143"/>
      <c r="O31" s="143"/>
      <c r="P31" s="137"/>
      <c r="Q31" s="137"/>
      <c r="R31" s="137"/>
      <c r="S31" s="137"/>
      <c r="T31" s="137"/>
      <c r="U31" s="137"/>
      <c r="V31" s="137"/>
      <c r="W31" s="137"/>
      <c r="X31" s="137"/>
      <c r="Y31" s="138"/>
    </row>
    <row r="32" spans="2:26" ht="18.600000000000001" customHeight="1" thickBot="1" x14ac:dyDescent="0.2">
      <c r="B32" s="154" t="s">
        <v>62</v>
      </c>
      <c r="C32" s="155"/>
      <c r="D32" s="155"/>
      <c r="E32" s="155"/>
      <c r="F32" s="155"/>
      <c r="G32" s="155"/>
      <c r="H32" s="155"/>
      <c r="I32" s="156"/>
      <c r="J32" s="171" t="s">
        <v>150</v>
      </c>
      <c r="K32" s="171"/>
      <c r="L32" s="171"/>
      <c r="M32" s="171"/>
      <c r="N32" s="171"/>
      <c r="O32" s="171"/>
      <c r="P32" s="171"/>
      <c r="Q32" s="171"/>
      <c r="R32" s="171"/>
      <c r="S32" s="171"/>
      <c r="T32" s="171"/>
      <c r="U32" s="171"/>
      <c r="V32" s="171"/>
      <c r="W32" s="171"/>
      <c r="X32" s="171"/>
      <c r="Y32" s="172"/>
    </row>
    <row r="33" spans="1:86" ht="18.600000000000001" customHeight="1" thickTop="1" thickBot="1" x14ac:dyDescent="0.2">
      <c r="B33" s="157" t="s">
        <v>63</v>
      </c>
      <c r="C33" s="158"/>
      <c r="D33" s="158"/>
      <c r="E33" s="158"/>
      <c r="F33" s="158"/>
      <c r="G33" s="158"/>
      <c r="H33" s="158"/>
      <c r="I33" s="159"/>
      <c r="J33" s="180"/>
      <c r="K33" s="180"/>
      <c r="L33" s="180"/>
      <c r="M33" s="180"/>
      <c r="N33" s="180"/>
      <c r="O33" s="180"/>
      <c r="P33" s="75"/>
      <c r="Q33" s="76"/>
      <c r="R33" s="76"/>
      <c r="S33" s="76"/>
      <c r="T33" s="76"/>
      <c r="U33" s="76"/>
      <c r="V33" s="76"/>
      <c r="W33" s="76"/>
      <c r="X33" s="76"/>
      <c r="Y33" s="76"/>
    </row>
    <row r="34" spans="1:86" ht="18.600000000000001" customHeight="1" thickTop="1" x14ac:dyDescent="0.15">
      <c r="B34" s="160" t="s">
        <v>64</v>
      </c>
      <c r="C34" s="161"/>
      <c r="D34" s="161"/>
      <c r="E34" s="161"/>
      <c r="F34" s="161"/>
      <c r="G34" s="161"/>
      <c r="H34" s="161"/>
      <c r="I34" s="162"/>
      <c r="J34" s="168" t="s">
        <v>151</v>
      </c>
      <c r="K34" s="169"/>
      <c r="L34" s="169"/>
      <c r="M34" s="169"/>
      <c r="N34" s="169"/>
      <c r="O34" s="170"/>
      <c r="P34" s="76" t="s">
        <v>88</v>
      </c>
      <c r="Q34" s="76"/>
      <c r="R34" s="76"/>
      <c r="S34" s="76"/>
      <c r="T34" s="76"/>
      <c r="U34" s="76"/>
      <c r="V34" s="76"/>
      <c r="W34" s="76"/>
      <c r="X34" s="76"/>
      <c r="Y34" s="76"/>
    </row>
    <row r="35" spans="1:86" ht="18.600000000000001" customHeight="1" thickBot="1" x14ac:dyDescent="0.2">
      <c r="B35" s="163" t="s">
        <v>65</v>
      </c>
      <c r="C35" s="164"/>
      <c r="D35" s="164"/>
      <c r="E35" s="164"/>
      <c r="F35" s="164"/>
      <c r="G35" s="164"/>
      <c r="H35" s="164"/>
      <c r="I35" s="165"/>
      <c r="J35" s="173" t="s">
        <v>152</v>
      </c>
      <c r="K35" s="174"/>
      <c r="L35" s="174"/>
      <c r="M35" s="174"/>
      <c r="N35" s="174"/>
      <c r="O35" s="181"/>
      <c r="P35" s="77"/>
      <c r="Q35" s="74"/>
      <c r="R35" s="74"/>
      <c r="S35" s="74"/>
      <c r="T35" s="74"/>
      <c r="U35" s="74"/>
      <c r="V35" s="74"/>
      <c r="W35" s="74"/>
      <c r="X35" s="74"/>
      <c r="Y35" s="74"/>
      <c r="Z35" s="72"/>
      <c r="AA35" s="72"/>
      <c r="AB35" s="72"/>
      <c r="AC35" s="72"/>
      <c r="AD35" s="72"/>
      <c r="AE35" s="72"/>
      <c r="AF35" s="72"/>
      <c r="AG35" s="72"/>
    </row>
    <row r="36" spans="1:86" ht="18.600000000000001" customHeight="1" thickTop="1" thickBot="1" x14ac:dyDescent="0.2">
      <c r="B36" s="163" t="s">
        <v>84</v>
      </c>
      <c r="C36" s="164"/>
      <c r="D36" s="164"/>
      <c r="E36" s="164"/>
      <c r="F36" s="164"/>
      <c r="G36" s="164"/>
      <c r="H36" s="164"/>
      <c r="I36" s="165"/>
      <c r="J36" s="173" t="s">
        <v>138</v>
      </c>
      <c r="K36" s="174"/>
      <c r="L36" s="174"/>
      <c r="M36" s="174"/>
      <c r="N36" s="174"/>
      <c r="O36" s="174"/>
      <c r="P36" s="175"/>
      <c r="Q36" s="175"/>
      <c r="R36" s="175"/>
      <c r="S36" s="175"/>
      <c r="T36" s="175"/>
      <c r="U36" s="175"/>
      <c r="V36" s="175"/>
      <c r="W36" s="175"/>
      <c r="X36" s="175"/>
      <c r="Y36" s="175"/>
      <c r="Z36" s="176"/>
      <c r="AA36" s="176"/>
      <c r="AB36" s="176"/>
      <c r="AC36" s="176"/>
      <c r="AD36" s="176"/>
      <c r="AE36" s="176"/>
      <c r="AF36" s="176"/>
      <c r="AG36" s="177"/>
    </row>
    <row r="37" spans="1:86" ht="18.600000000000001" customHeight="1" thickTop="1" x14ac:dyDescent="0.15">
      <c r="B37" s="163" t="s">
        <v>66</v>
      </c>
      <c r="C37" s="164"/>
      <c r="D37" s="164"/>
      <c r="E37" s="164"/>
      <c r="F37" s="164"/>
      <c r="G37" s="164"/>
      <c r="H37" s="164"/>
      <c r="I37" s="165"/>
      <c r="J37" s="143" t="s">
        <v>149</v>
      </c>
      <c r="K37" s="143"/>
      <c r="L37" s="143"/>
      <c r="M37" s="143"/>
      <c r="N37" s="143"/>
      <c r="O37" s="143"/>
      <c r="P37" s="143"/>
      <c r="Q37" s="143"/>
      <c r="R37" s="143"/>
      <c r="S37" s="143"/>
      <c r="T37" s="143"/>
      <c r="U37" s="143"/>
      <c r="V37" s="143"/>
      <c r="W37" s="143"/>
      <c r="X37" s="143"/>
      <c r="Y37" s="144"/>
      <c r="Z37" s="78" t="s">
        <v>102</v>
      </c>
      <c r="AA37" s="79"/>
      <c r="AB37" s="79"/>
      <c r="AC37" s="79"/>
      <c r="AD37" s="79"/>
      <c r="AE37" s="79"/>
      <c r="AF37" s="79"/>
      <c r="AG37" s="79"/>
    </row>
    <row r="38" spans="1:86" ht="18.600000000000001" customHeight="1" thickBot="1" x14ac:dyDescent="0.2">
      <c r="B38" s="154" t="s">
        <v>67</v>
      </c>
      <c r="C38" s="155"/>
      <c r="D38" s="155"/>
      <c r="E38" s="155"/>
      <c r="F38" s="155"/>
      <c r="G38" s="155"/>
      <c r="H38" s="155"/>
      <c r="I38" s="156"/>
      <c r="J38" s="171" t="s">
        <v>150</v>
      </c>
      <c r="K38" s="171"/>
      <c r="L38" s="171"/>
      <c r="M38" s="171"/>
      <c r="N38" s="171"/>
      <c r="O38" s="171"/>
      <c r="P38" s="171"/>
      <c r="Q38" s="171"/>
      <c r="R38" s="171"/>
      <c r="S38" s="171"/>
      <c r="T38" s="171"/>
      <c r="U38" s="171"/>
      <c r="V38" s="171"/>
      <c r="W38" s="171"/>
      <c r="X38" s="171"/>
      <c r="Y38" s="172"/>
      <c r="Z38" s="62" t="s">
        <v>112</v>
      </c>
      <c r="AA38" s="62"/>
    </row>
    <row r="39" spans="1:86" ht="18.600000000000001" customHeight="1" thickTop="1" thickBot="1" x14ac:dyDescent="0.2">
      <c r="B39" s="157" t="s">
        <v>68</v>
      </c>
      <c r="C39" s="158"/>
      <c r="D39" s="158"/>
      <c r="E39" s="158"/>
      <c r="F39" s="158"/>
      <c r="G39" s="158"/>
      <c r="H39" s="158"/>
      <c r="I39" s="159"/>
      <c r="J39" s="167"/>
      <c r="K39" s="167"/>
      <c r="L39" s="167"/>
      <c r="M39" s="167"/>
      <c r="N39" s="167"/>
      <c r="O39" s="167"/>
      <c r="P39" s="64"/>
      <c r="Q39" s="65"/>
      <c r="R39" s="65"/>
      <c r="S39" s="65"/>
      <c r="T39" s="65"/>
      <c r="U39" s="65"/>
      <c r="V39" s="65"/>
      <c r="W39" s="65"/>
      <c r="X39" s="65"/>
      <c r="Y39" s="65"/>
    </row>
    <row r="40" spans="1:86" ht="18.600000000000001" customHeight="1" thickTop="1" x14ac:dyDescent="0.15">
      <c r="B40" s="160" t="s">
        <v>69</v>
      </c>
      <c r="C40" s="161"/>
      <c r="D40" s="161"/>
      <c r="E40" s="161"/>
      <c r="F40" s="161"/>
      <c r="G40" s="161"/>
      <c r="H40" s="161"/>
      <c r="I40" s="162"/>
      <c r="J40" s="168" t="s">
        <v>153</v>
      </c>
      <c r="K40" s="169"/>
      <c r="L40" s="169"/>
      <c r="M40" s="169"/>
      <c r="N40" s="169"/>
      <c r="O40" s="170"/>
      <c r="P40" s="76" t="s">
        <v>93</v>
      </c>
      <c r="Q40" s="76"/>
      <c r="R40" s="76"/>
      <c r="S40" s="76"/>
      <c r="T40" s="76"/>
      <c r="U40" s="76"/>
      <c r="V40" s="76"/>
      <c r="W40" s="76"/>
      <c r="X40" s="76"/>
      <c r="Y40" s="76"/>
    </row>
    <row r="41" spans="1:86" ht="18.600000000000001" customHeight="1" thickBot="1" x14ac:dyDescent="0.2">
      <c r="B41" s="154" t="s">
        <v>70</v>
      </c>
      <c r="C41" s="155"/>
      <c r="D41" s="155"/>
      <c r="E41" s="155"/>
      <c r="F41" s="155"/>
      <c r="G41" s="155"/>
      <c r="H41" s="155"/>
      <c r="I41" s="156"/>
      <c r="J41" s="171" t="s">
        <v>154</v>
      </c>
      <c r="K41" s="171"/>
      <c r="L41" s="171"/>
      <c r="M41" s="171"/>
      <c r="N41" s="171"/>
      <c r="O41" s="172"/>
      <c r="P41" s="76"/>
      <c r="Q41" s="76"/>
      <c r="R41" s="76"/>
      <c r="S41" s="76"/>
      <c r="T41" s="76"/>
      <c r="U41" s="76"/>
      <c r="V41" s="76"/>
      <c r="W41" s="76"/>
      <c r="X41" s="76"/>
      <c r="Y41" s="76"/>
    </row>
    <row r="42" spans="1:86" ht="18.600000000000001" customHeight="1" thickTop="1" x14ac:dyDescent="0.15"/>
    <row r="43" spans="1:86" ht="18.600000000000001" customHeight="1" x14ac:dyDescent="0.15">
      <c r="B43" s="58" t="s">
        <v>85</v>
      </c>
    </row>
    <row r="44" spans="1:86" ht="18.600000000000001" customHeight="1" x14ac:dyDescent="0.15">
      <c r="B44" s="124" t="s">
        <v>95</v>
      </c>
      <c r="C44" s="125"/>
      <c r="D44" s="125"/>
      <c r="E44" s="125"/>
      <c r="F44" s="125"/>
      <c r="G44" s="125"/>
      <c r="H44" s="125"/>
      <c r="I44" s="126"/>
      <c r="J44" s="166"/>
      <c r="K44" s="166"/>
      <c r="L44" s="166"/>
      <c r="M44" s="166"/>
      <c r="N44" s="166"/>
      <c r="O44" s="166"/>
      <c r="P44" s="166"/>
      <c r="Q44" s="166"/>
      <c r="R44" s="166"/>
      <c r="S44" s="166"/>
      <c r="T44" s="166"/>
      <c r="U44" s="166"/>
      <c r="V44" s="166"/>
      <c r="W44" s="166"/>
      <c r="X44" s="166"/>
      <c r="Y44" s="166"/>
    </row>
    <row r="45" spans="1:86" ht="18.600000000000001" customHeight="1" x14ac:dyDescent="0.15">
      <c r="B45" s="124" t="s">
        <v>51</v>
      </c>
      <c r="C45" s="125"/>
      <c r="D45" s="125"/>
      <c r="E45" s="125"/>
      <c r="F45" s="125"/>
      <c r="G45" s="125"/>
      <c r="H45" s="125"/>
      <c r="I45" s="126"/>
      <c r="J45" s="118"/>
      <c r="K45" s="119"/>
      <c r="L45" s="119"/>
      <c r="M45" s="120"/>
      <c r="N45" s="86" t="s">
        <v>87</v>
      </c>
      <c r="O45" s="59"/>
      <c r="P45" s="80" t="s">
        <v>110</v>
      </c>
      <c r="Q45" s="81"/>
      <c r="R45" s="81"/>
      <c r="S45" s="81"/>
    </row>
    <row r="47" spans="1:86" ht="18.600000000000001" customHeight="1" x14ac:dyDescent="0.15">
      <c r="B47" s="58" t="s">
        <v>86</v>
      </c>
    </row>
    <row r="48" spans="1:86" ht="37.15" customHeight="1" x14ac:dyDescent="0.15">
      <c r="A48" s="82"/>
      <c r="B48" s="124" t="s">
        <v>96</v>
      </c>
      <c r="C48" s="125"/>
      <c r="D48" s="125"/>
      <c r="E48" s="125"/>
      <c r="F48" s="125"/>
      <c r="G48" s="125"/>
      <c r="H48" s="125"/>
      <c r="I48" s="126"/>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5"/>
      <c r="AH48" s="83"/>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50" spans="2:27" ht="18.600000000000001" customHeight="1" thickBot="1" x14ac:dyDescent="0.2">
      <c r="B50" s="70" t="s">
        <v>72</v>
      </c>
      <c r="C50" s="71"/>
      <c r="D50" s="71"/>
      <c r="E50" s="71"/>
      <c r="F50" s="71"/>
      <c r="G50" s="71"/>
      <c r="H50" s="71"/>
      <c r="I50" s="71"/>
      <c r="J50" s="71"/>
      <c r="K50" s="71"/>
      <c r="L50" s="71"/>
      <c r="M50" s="71"/>
      <c r="N50" s="71"/>
      <c r="O50" s="71"/>
      <c r="P50" s="71"/>
    </row>
    <row r="51" spans="2:27" ht="18.600000000000001" customHeight="1" thickTop="1" thickBot="1" x14ac:dyDescent="0.2">
      <c r="B51" s="127" t="s">
        <v>73</v>
      </c>
      <c r="C51" s="128"/>
      <c r="D51" s="128"/>
      <c r="E51" s="128"/>
      <c r="F51" s="128"/>
      <c r="G51" s="128"/>
      <c r="H51" s="128"/>
      <c r="I51" s="129"/>
      <c r="J51" s="139" t="s">
        <v>155</v>
      </c>
      <c r="K51" s="139"/>
      <c r="L51" s="140"/>
      <c r="M51" s="141"/>
      <c r="N51" s="87" t="s">
        <v>81</v>
      </c>
      <c r="O51" s="140"/>
      <c r="P51" s="141"/>
      <c r="Q51" s="87" t="s">
        <v>82</v>
      </c>
      <c r="R51" s="140"/>
      <c r="S51" s="141"/>
      <c r="T51" s="88" t="s">
        <v>83</v>
      </c>
      <c r="U51" s="84"/>
      <c r="V51" s="72"/>
      <c r="W51" s="72"/>
      <c r="X51" s="72"/>
      <c r="Y51" s="72"/>
      <c r="Z51" s="71"/>
      <c r="AA51" s="71"/>
    </row>
    <row r="52" spans="2:27" ht="37.15" customHeight="1" thickTop="1" x14ac:dyDescent="0.15">
      <c r="B52" s="130" t="s">
        <v>156</v>
      </c>
      <c r="C52" s="131"/>
      <c r="D52" s="131"/>
      <c r="E52" s="131"/>
      <c r="F52" s="131"/>
      <c r="G52" s="131"/>
      <c r="H52" s="131"/>
      <c r="I52" s="132"/>
      <c r="J52" s="136" t="s">
        <v>157</v>
      </c>
      <c r="K52" s="137"/>
      <c r="L52" s="137"/>
      <c r="M52" s="137"/>
      <c r="N52" s="137"/>
      <c r="O52" s="137"/>
      <c r="P52" s="137"/>
      <c r="Q52" s="137"/>
      <c r="R52" s="137"/>
      <c r="S52" s="137"/>
      <c r="T52" s="137"/>
      <c r="U52" s="137"/>
      <c r="V52" s="137"/>
      <c r="W52" s="137"/>
      <c r="X52" s="137"/>
      <c r="Y52" s="138"/>
      <c r="Z52" s="71"/>
      <c r="AA52" s="71"/>
    </row>
    <row r="53" spans="2:27" ht="37.15" customHeight="1" x14ac:dyDescent="0.15">
      <c r="B53" s="130" t="s">
        <v>158</v>
      </c>
      <c r="C53" s="131"/>
      <c r="D53" s="131"/>
      <c r="E53" s="131"/>
      <c r="F53" s="131"/>
      <c r="G53" s="131"/>
      <c r="H53" s="131"/>
      <c r="I53" s="132"/>
      <c r="J53" s="142" t="s">
        <v>159</v>
      </c>
      <c r="K53" s="143"/>
      <c r="L53" s="143"/>
      <c r="M53" s="143"/>
      <c r="N53" s="143"/>
      <c r="O53" s="143"/>
      <c r="P53" s="143"/>
      <c r="Q53" s="143"/>
      <c r="R53" s="143"/>
      <c r="S53" s="143"/>
      <c r="T53" s="143"/>
      <c r="U53" s="143"/>
      <c r="V53" s="143"/>
      <c r="W53" s="143"/>
      <c r="X53" s="143"/>
      <c r="Y53" s="144"/>
      <c r="Z53" s="76" t="s">
        <v>160</v>
      </c>
      <c r="AA53" s="76"/>
    </row>
    <row r="54" spans="2:27" ht="18.600000000000001" customHeight="1" thickBot="1" x14ac:dyDescent="0.2">
      <c r="B54" s="145" t="s">
        <v>118</v>
      </c>
      <c r="C54" s="146"/>
      <c r="D54" s="146"/>
      <c r="E54" s="146"/>
      <c r="F54" s="146"/>
      <c r="G54" s="146"/>
      <c r="H54" s="146"/>
      <c r="I54" s="147"/>
      <c r="J54" s="195" t="s">
        <v>161</v>
      </c>
      <c r="K54" s="171"/>
      <c r="L54" s="171"/>
      <c r="M54" s="171"/>
      <c r="N54" s="171"/>
      <c r="O54" s="171"/>
      <c r="P54" s="171"/>
      <c r="Q54" s="171"/>
      <c r="R54" s="171"/>
      <c r="S54" s="171"/>
      <c r="T54" s="171"/>
      <c r="U54" s="171"/>
      <c r="V54" s="171"/>
      <c r="W54" s="171"/>
      <c r="X54" s="171"/>
      <c r="Y54" s="172"/>
      <c r="Z54" s="71"/>
      <c r="AA54" s="76" t="s">
        <v>162</v>
      </c>
    </row>
    <row r="55" spans="2:27" ht="18.600000000000001" customHeight="1" thickTop="1" x14ac:dyDescent="0.15"/>
    <row r="56" spans="2:27" ht="18.600000000000001" customHeight="1" thickBot="1" x14ac:dyDescent="0.2">
      <c r="B56" s="70" t="s">
        <v>122</v>
      </c>
      <c r="C56" s="71"/>
      <c r="D56" s="71"/>
      <c r="E56" s="71"/>
      <c r="F56" s="71"/>
      <c r="G56" s="71"/>
      <c r="H56" s="71"/>
      <c r="I56" s="71"/>
      <c r="J56" s="71"/>
      <c r="K56" s="71"/>
      <c r="L56" s="71"/>
      <c r="M56" s="71"/>
      <c r="N56" s="71"/>
      <c r="O56" s="71"/>
      <c r="P56" s="71"/>
      <c r="Z56" s="62"/>
    </row>
    <row r="57" spans="2:27" ht="18.600000000000001" customHeight="1" thickTop="1" x14ac:dyDescent="0.15">
      <c r="B57" s="127" t="s">
        <v>121</v>
      </c>
      <c r="C57" s="128"/>
      <c r="D57" s="128"/>
      <c r="E57" s="128"/>
      <c r="F57" s="128"/>
      <c r="G57" s="128"/>
      <c r="H57" s="128"/>
      <c r="I57" s="129"/>
      <c r="J57" s="212" t="s">
        <v>163</v>
      </c>
      <c r="K57" s="178"/>
      <c r="L57" s="178"/>
      <c r="M57" s="178"/>
      <c r="N57" s="178"/>
      <c r="O57" s="178"/>
      <c r="P57" s="178"/>
      <c r="Q57" s="178"/>
      <c r="R57" s="178"/>
      <c r="S57" s="178"/>
      <c r="T57" s="178"/>
      <c r="U57" s="178"/>
      <c r="V57" s="178"/>
      <c r="W57" s="178"/>
      <c r="X57" s="178"/>
      <c r="Y57" s="179"/>
      <c r="Z57" s="76"/>
    </row>
    <row r="58" spans="2:27" ht="18.600000000000001" customHeight="1" x14ac:dyDescent="0.15">
      <c r="B58" s="130" t="s">
        <v>118</v>
      </c>
      <c r="C58" s="131"/>
      <c r="D58" s="131"/>
      <c r="E58" s="131"/>
      <c r="F58" s="131"/>
      <c r="G58" s="131"/>
      <c r="H58" s="131"/>
      <c r="I58" s="132"/>
      <c r="J58" s="142" t="s">
        <v>164</v>
      </c>
      <c r="K58" s="143"/>
      <c r="L58" s="143"/>
      <c r="M58" s="143"/>
      <c r="N58" s="143"/>
      <c r="O58" s="143"/>
      <c r="P58" s="143"/>
      <c r="Q58" s="143"/>
      <c r="R58" s="143"/>
      <c r="S58" s="143"/>
      <c r="T58" s="143"/>
      <c r="U58" s="143"/>
      <c r="V58" s="143"/>
      <c r="W58" s="143"/>
      <c r="X58" s="143"/>
      <c r="Y58" s="144"/>
    </row>
    <row r="59" spans="2:27" ht="18.600000000000001" customHeight="1" thickBot="1" x14ac:dyDescent="0.2">
      <c r="B59" s="145" t="s">
        <v>123</v>
      </c>
      <c r="C59" s="146"/>
      <c r="D59" s="146"/>
      <c r="E59" s="146"/>
      <c r="F59" s="146"/>
      <c r="G59" s="146"/>
      <c r="H59" s="146"/>
      <c r="I59" s="147"/>
      <c r="J59" s="195" t="s">
        <v>165</v>
      </c>
      <c r="K59" s="171"/>
      <c r="L59" s="171"/>
      <c r="M59" s="171"/>
      <c r="N59" s="171"/>
      <c r="O59" s="171"/>
      <c r="P59" s="171"/>
      <c r="Q59" s="171"/>
      <c r="R59" s="171"/>
      <c r="S59" s="171"/>
      <c r="T59" s="171"/>
      <c r="U59" s="171"/>
      <c r="V59" s="171"/>
      <c r="W59" s="171"/>
      <c r="X59" s="171"/>
      <c r="Y59" s="172"/>
    </row>
    <row r="60" spans="2:27" ht="18.600000000000001" customHeight="1" thickTop="1" x14ac:dyDescent="0.15"/>
  </sheetData>
  <sheetProtection sheet="1" objects="1" scenarios="1" selectLockedCells="1" selectUnlockedCells="1"/>
  <mergeCells count="85">
    <mergeCell ref="B5:I5"/>
    <mergeCell ref="J5:M5"/>
    <mergeCell ref="B6:I6"/>
    <mergeCell ref="J6:S6"/>
    <mergeCell ref="B7:I7"/>
    <mergeCell ref="J7:S7"/>
    <mergeCell ref="B8:I8"/>
    <mergeCell ref="J8:S8"/>
    <mergeCell ref="B9:I9"/>
    <mergeCell ref="J9:S9"/>
    <mergeCell ref="B12:I12"/>
    <mergeCell ref="J12:Y12"/>
    <mergeCell ref="B13:I13"/>
    <mergeCell ref="J13:Y13"/>
    <mergeCell ref="B14:I14"/>
    <mergeCell ref="J14:Y14"/>
    <mergeCell ref="B15:I15"/>
    <mergeCell ref="J15:Y15"/>
    <mergeCell ref="B18:I18"/>
    <mergeCell ref="J18:O18"/>
    <mergeCell ref="B19:I19"/>
    <mergeCell ref="J19:O19"/>
    <mergeCell ref="B20:I20"/>
    <mergeCell ref="J20:O20"/>
    <mergeCell ref="B21:I21"/>
    <mergeCell ref="J21:Y21"/>
    <mergeCell ref="B22:I22"/>
    <mergeCell ref="J22:Y22"/>
    <mergeCell ref="B23:I23"/>
    <mergeCell ref="J23:Y23"/>
    <mergeCell ref="B24:I24"/>
    <mergeCell ref="J24:Y24"/>
    <mergeCell ref="B25:I25"/>
    <mergeCell ref="J25:Y25"/>
    <mergeCell ref="B26:I26"/>
    <mergeCell ref="J26:Y26"/>
    <mergeCell ref="B27:I27"/>
    <mergeCell ref="J27:P27"/>
    <mergeCell ref="B30:I30"/>
    <mergeCell ref="J30:O30"/>
    <mergeCell ref="B31:I31"/>
    <mergeCell ref="J31:Y31"/>
    <mergeCell ref="B32:I32"/>
    <mergeCell ref="J32:Y32"/>
    <mergeCell ref="B33:I33"/>
    <mergeCell ref="J33:O33"/>
    <mergeCell ref="B34:I34"/>
    <mergeCell ref="J34:O34"/>
    <mergeCell ref="B35:I35"/>
    <mergeCell ref="J35:O35"/>
    <mergeCell ref="B36:I36"/>
    <mergeCell ref="J36:AG36"/>
    <mergeCell ref="B37:I37"/>
    <mergeCell ref="J37:Y37"/>
    <mergeCell ref="B38:I38"/>
    <mergeCell ref="J38:Y38"/>
    <mergeCell ref="B39:I39"/>
    <mergeCell ref="J39:O39"/>
    <mergeCell ref="B40:I40"/>
    <mergeCell ref="J40:O40"/>
    <mergeCell ref="B41:I41"/>
    <mergeCell ref="J41:O41"/>
    <mergeCell ref="B44:I44"/>
    <mergeCell ref="J44:Y44"/>
    <mergeCell ref="B45:I45"/>
    <mergeCell ref="J45:M45"/>
    <mergeCell ref="B48:I48"/>
    <mergeCell ref="J48:AG48"/>
    <mergeCell ref="B51:I51"/>
    <mergeCell ref="J51:K51"/>
    <mergeCell ref="L51:M51"/>
    <mergeCell ref="O51:P51"/>
    <mergeCell ref="R51:S51"/>
    <mergeCell ref="B52:I52"/>
    <mergeCell ref="J52:Y52"/>
    <mergeCell ref="B53:I53"/>
    <mergeCell ref="J53:Y53"/>
    <mergeCell ref="B54:I54"/>
    <mergeCell ref="J54:Y54"/>
    <mergeCell ref="B57:I57"/>
    <mergeCell ref="J57:Y57"/>
    <mergeCell ref="B58:I58"/>
    <mergeCell ref="J58:Y58"/>
    <mergeCell ref="B59:I59"/>
    <mergeCell ref="J59:Y59"/>
  </mergeCells>
  <phoneticPr fontId="10"/>
  <dataValidations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 right="0.7" top="0.75" bottom="0.75" header="0.3" footer="0.3"/>
  <pageSetup paperSize="9" scale="6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9" sqref="F9"/>
    </sheetView>
  </sheetViews>
  <sheetFormatPr defaultRowHeight="13.5" x14ac:dyDescent="0.15"/>
  <sheetData>
    <row r="1" spans="1:1" x14ac:dyDescent="0.15">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記入上の注意</vt:lpstr>
      <vt:lpstr>はじめにお読みください</vt:lpstr>
      <vt:lpstr>申請書（直接記載用）</vt:lpstr>
      <vt:lpstr>記載例（直接記載用）</vt:lpstr>
      <vt:lpstr>申請書（自動入力用）</vt:lpstr>
      <vt:lpstr>入力用(自動入力用)</vt:lpstr>
      <vt:lpstr>入力例（自動入力用）</vt:lpstr>
      <vt:lpstr>見づらい場合</vt:lpstr>
      <vt:lpstr>'申請書（自動入力用）'!Print_Area</vt:lpstr>
      <vt:lpstr>'申請書（直接記載用）'!Print_Area</vt:lpstr>
      <vt:lpstr>'入力用(自動入力用)'!Print_Area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松林 美早</cp:lastModifiedBy>
  <cp:lastPrinted>2023-03-02T05:41:10Z</cp:lastPrinted>
  <dcterms:created xsi:type="dcterms:W3CDTF">2011-03-03T09:23:16Z</dcterms:created>
  <dcterms:modified xsi:type="dcterms:W3CDTF">2023-12-19T07:50:08Z</dcterms:modified>
</cp:coreProperties>
</file>