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49.63\disk\◎介護保険最新情報\介護保険最新情報vol.1209\"/>
    </mc:Choice>
  </mc:AlternateContent>
  <bookViews>
    <workbookView xWindow="0" yWindow="0" windowWidth="23040" windowHeight="909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<sst xmlns="http://schemas.openxmlformats.org/spreadsheetml/2006/main" count="4417" uniqueCount="2088">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</sst>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30" fillId="2" borderId="0" xfId="0" applyFont="1" applyFill="1" applyAlignment="1" applyProtection="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45720</xdr:rowOff>
        </xdr:from>
        <xdr:to>
          <xdr:col>6</xdr:col>
          <xdr:colOff>22860</xdr:colOff>
          <xdr:row>76</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68580</xdr:rowOff>
        </xdr:from>
        <xdr:to>
          <xdr:col>6</xdr:col>
          <xdr:colOff>22860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312420</xdr:rowOff>
        </xdr:from>
        <xdr:to>
          <xdr:col>6</xdr:col>
          <xdr:colOff>22860</xdr:colOff>
          <xdr:row>79</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144780</xdr:rowOff>
        </xdr:from>
        <xdr:to>
          <xdr:col>6</xdr:col>
          <xdr:colOff>22860</xdr:colOff>
          <xdr:row>80</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38100</xdr:rowOff>
        </xdr:from>
        <xdr:to>
          <xdr:col>6</xdr:col>
          <xdr:colOff>22860</xdr:colOff>
          <xdr:row>80</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45720</xdr:rowOff>
        </xdr:from>
        <xdr:to>
          <xdr:col>6</xdr:col>
          <xdr:colOff>22860</xdr:colOff>
          <xdr:row>81</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38100</xdr:rowOff>
        </xdr:from>
        <xdr:to>
          <xdr:col>6</xdr:col>
          <xdr:colOff>22860</xdr:colOff>
          <xdr:row>82</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266700</xdr:rowOff>
        </xdr:from>
        <xdr:to>
          <xdr:col>6</xdr:col>
          <xdr:colOff>22860</xdr:colOff>
          <xdr:row>84</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38100</xdr:rowOff>
        </xdr:from>
        <xdr:to>
          <xdr:col>6</xdr:col>
          <xdr:colOff>22860</xdr:colOff>
          <xdr:row>84</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266700</xdr:rowOff>
        </xdr:from>
        <xdr:to>
          <xdr:col>6</xdr:col>
          <xdr:colOff>22860</xdr:colOff>
          <xdr:row>86</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2"/>
  <cols>
    <col min="1" max="1" width="1.09765625" style="51" customWidth="1"/>
    <col min="2" max="17" width="2.09765625" style="51" customWidth="1"/>
    <col min="18" max="18" width="2.5" style="51" customWidth="1"/>
    <col min="19" max="23" width="2.09765625" style="51" customWidth="1"/>
    <col min="24" max="24" width="2.19921875" style="51" customWidth="1"/>
    <col min="25" max="29" width="2.09765625" style="51" customWidth="1"/>
    <col min="30" max="30" width="2.59765625" style="51" customWidth="1"/>
    <col min="31" max="37" width="2.09765625" style="51" customWidth="1"/>
    <col min="38" max="38" width="2.59765625" style="51" customWidth="1"/>
    <col min="39" max="39" width="4.8984375" style="214" customWidth="1"/>
    <col min="40" max="40" width="3.09765625" style="51" customWidth="1"/>
    <col min="41" max="41" width="2.5" style="51" customWidth="1"/>
    <col min="42" max="55" width="2.8984375" style="53" customWidth="1"/>
    <col min="56" max="56" width="3.3984375" style="53" customWidth="1"/>
    <col min="57" max="57" width="2" style="53" customWidth="1"/>
    <col min="58" max="65" width="2.8984375" style="53" customWidth="1"/>
    <col min="66" max="84" width="2.09765625" style="51" customWidth="1"/>
    <col min="85" max="96" width="3.09765625" style="51" customWidth="1"/>
    <col min="97" max="16384" width="9" style="51"/>
  </cols>
  <sheetData>
    <row r="1" spans="2:65" ht="18" customHeight="1">
      <c r="B1" s="50" t="s">
        <v>1996</v>
      </c>
      <c r="Q1" s="50"/>
      <c r="R1" s="50"/>
      <c r="S1" s="50"/>
      <c r="T1" s="50"/>
      <c r="AA1" s="423" t="s">
        <v>1</v>
      </c>
      <c r="AB1" s="423"/>
      <c r="AC1" s="423"/>
      <c r="AD1" s="401" t="str">
        <f>IF(G5="","",G5)</f>
        <v/>
      </c>
      <c r="AE1" s="401"/>
      <c r="AF1" s="401"/>
      <c r="AG1" s="401"/>
      <c r="AH1" s="401"/>
      <c r="AI1" s="401"/>
      <c r="AJ1" s="401"/>
      <c r="AK1" s="401"/>
    </row>
    <row r="2" spans="2:65" ht="23.25" customHeight="1">
      <c r="B2" s="413" t="s">
        <v>0</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1" t="s">
        <v>1979</v>
      </c>
      <c r="C4" s="301"/>
      <c r="D4" s="301"/>
      <c r="E4" s="301"/>
      <c r="F4" s="301"/>
      <c r="G4" s="301" t="s">
        <v>3</v>
      </c>
      <c r="H4" s="301"/>
      <c r="I4" s="301"/>
      <c r="J4" s="301"/>
      <c r="K4" s="301"/>
      <c r="L4" s="301"/>
      <c r="M4" s="301"/>
      <c r="N4" s="285" t="s">
        <v>4</v>
      </c>
      <c r="O4" s="285"/>
      <c r="P4" s="285"/>
      <c r="Q4" s="285"/>
      <c r="R4" s="285"/>
      <c r="S4" s="285"/>
      <c r="T4" s="371" t="s">
        <v>1978</v>
      </c>
      <c r="U4" s="371"/>
      <c r="V4" s="371"/>
      <c r="W4" s="285" t="s">
        <v>2050</v>
      </c>
      <c r="X4" s="285"/>
      <c r="Y4" s="285"/>
      <c r="Z4" s="285"/>
      <c r="AA4" s="285"/>
      <c r="AB4" s="285"/>
      <c r="AC4" s="285" t="s">
        <v>6</v>
      </c>
      <c r="AD4" s="285"/>
      <c r="AE4" s="285"/>
      <c r="AF4" s="285"/>
      <c r="AG4" s="285"/>
      <c r="AH4" s="285"/>
      <c r="AI4" s="285"/>
      <c r="AJ4" s="285"/>
      <c r="AK4" s="285"/>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 customHeight="1">
      <c r="B5" s="424"/>
      <c r="C5" s="424"/>
      <c r="D5" s="424"/>
      <c r="E5" s="424"/>
      <c r="F5" s="424"/>
      <c r="G5" s="302"/>
      <c r="H5" s="302"/>
      <c r="I5" s="302"/>
      <c r="J5" s="302"/>
      <c r="K5" s="302"/>
      <c r="L5" s="302"/>
      <c r="M5" s="302"/>
      <c r="N5" s="370"/>
      <c r="O5" s="370"/>
      <c r="P5" s="370"/>
      <c r="Q5" s="370"/>
      <c r="R5" s="370"/>
      <c r="S5" s="370"/>
      <c r="T5" s="299" t="str">
        <f>IF(AC5="","",IFERROR(INDEX(【参考】数式用2!$G$3:$I$451,MATCH(Q5,【参考】数式用2!$F$3:$F$451,0),MATCH(VLOOKUP(AC5,【参考】数式用2!$J$2:$K$26,2,FALSE),【参考】数式用2!$G$2:$I$2,0)),10))</f>
        <v/>
      </c>
      <c r="U5" s="300"/>
      <c r="V5" s="300"/>
      <c r="W5" s="358"/>
      <c r="X5" s="358"/>
      <c r="Y5" s="358"/>
      <c r="Z5" s="358"/>
      <c r="AA5" s="358"/>
      <c r="AB5" s="358"/>
      <c r="AC5" s="359"/>
      <c r="AD5" s="359"/>
      <c r="AE5" s="359"/>
      <c r="AF5" s="359"/>
      <c r="AG5" s="359"/>
      <c r="AH5" s="359"/>
      <c r="AI5" s="359"/>
      <c r="AJ5" s="359"/>
      <c r="AK5" s="359"/>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5"/>
      <c r="G7" s="272"/>
      <c r="H7" s="273"/>
      <c r="I7" s="303" t="s">
        <v>2047</v>
      </c>
      <c r="J7" s="303"/>
      <c r="K7" s="303"/>
      <c r="L7" s="303"/>
      <c r="M7" s="303"/>
      <c r="N7" s="303"/>
      <c r="O7" s="303"/>
      <c r="P7" s="303"/>
      <c r="Q7" s="303"/>
      <c r="R7" s="303"/>
      <c r="S7" s="303"/>
      <c r="T7" s="303"/>
      <c r="U7" s="303"/>
      <c r="V7" s="303"/>
      <c r="W7" s="303"/>
      <c r="X7" s="304"/>
      <c r="Y7" s="420" t="str">
        <f>IF(OR(H97=4,H97=5),"R6.6以降の新加算の
区分（どちらか選択）","R"&amp;F97&amp;"."&amp;H97&amp;"以降の新加算の
区分（どちらか選択）")</f>
        <v>R6.6以降の新加算の
区分（どちらか選択）</v>
      </c>
      <c r="Z7" s="420"/>
      <c r="AA7" s="420"/>
      <c r="AB7" s="420"/>
      <c r="AC7" s="420"/>
      <c r="AD7" s="420"/>
      <c r="AE7" s="420"/>
      <c r="AF7" s="420"/>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5"/>
      <c r="C8" s="426"/>
      <c r="D8" s="426"/>
      <c r="E8" s="426"/>
      <c r="F8" s="427"/>
      <c r="G8" s="431" t="s">
        <v>2002</v>
      </c>
      <c r="H8" s="432"/>
      <c r="I8" s="417" t="str">
        <f>IFERROR(IF(OR(H97=4,H97=5),IF(AM8=1,"処遇加算Ⅰ",IF(AM8=2,"処遇加算Ⅱ","")),""),"")</f>
        <v/>
      </c>
      <c r="J8" s="418"/>
      <c r="K8" s="418"/>
      <c r="L8" s="419"/>
      <c r="M8" s="417" t="str">
        <f>IFERROR(IF(OR(H97=4,H97=5),IF(AM8=1,"特定加算なし",IF(AM8=2,"特定加算なし","")),""),"")</f>
        <v/>
      </c>
      <c r="N8" s="418"/>
      <c r="O8" s="418"/>
      <c r="P8" s="419"/>
      <c r="Q8" s="417" t="str">
        <f>IFERROR(IF(OR(H97=4,H97=5),IF(AM8=1,"ベア加算",IF(AM8=2,"ベア加算","")),""),"")</f>
        <v/>
      </c>
      <c r="R8" s="418"/>
      <c r="S8" s="418"/>
      <c r="T8" s="419"/>
      <c r="U8" s="305" t="s">
        <v>1980</v>
      </c>
      <c r="V8" s="305"/>
      <c r="W8" s="305"/>
      <c r="X8" s="306"/>
      <c r="Y8" s="61"/>
      <c r="Z8" s="367" t="s">
        <v>85</v>
      </c>
      <c r="AA8" s="368"/>
      <c r="AB8" s="369"/>
      <c r="AC8" s="62"/>
      <c r="AD8" s="362" t="s">
        <v>86</v>
      </c>
      <c r="AE8" s="362"/>
      <c r="AF8" s="363"/>
      <c r="AM8" s="360">
        <v>0</v>
      </c>
      <c r="AN8" s="249" t="s">
        <v>2071</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8"/>
      <c r="C9" s="429"/>
      <c r="D9" s="429"/>
      <c r="E9" s="429"/>
      <c r="F9" s="430"/>
      <c r="G9" s="433" t="s">
        <v>2000</v>
      </c>
      <c r="H9" s="434"/>
      <c r="I9" s="421" t="str">
        <f>IFERROR(VLOOKUP(AC5,【参考】数式用!$A$5:$N$27,MATCH(I8,【参考】数式用!$B$4:$J$4,0)+1,FALSE),"")</f>
        <v/>
      </c>
      <c r="J9" s="307"/>
      <c r="K9" s="307"/>
      <c r="L9" s="422"/>
      <c r="M9" s="421" t="str">
        <f>IFERROR(VLOOKUP(AC5,【参考】数式用!$A$5:$N$27,MATCH(M8,【参考】数式用!$B$4:$J$4,0)+1,FALSE),"")</f>
        <v/>
      </c>
      <c r="N9" s="307"/>
      <c r="O9" s="307"/>
      <c r="P9" s="422"/>
      <c r="Q9" s="421" t="str">
        <f>IFERROR(VLOOKUP(AC5,【参考】数式用!$A$5:$N$27,MATCH(Q8,【参考】数式用!$B$4:$J$4,0)+1,FALSE),"")</f>
        <v/>
      </c>
      <c r="R9" s="307"/>
      <c r="S9" s="307"/>
      <c r="T9" s="422"/>
      <c r="U9" s="307">
        <f>SUM(I9,M9,Q9)</f>
        <v>0</v>
      </c>
      <c r="V9" s="307"/>
      <c r="W9" s="307"/>
      <c r="X9" s="308"/>
      <c r="Y9" s="364" t="str">
        <f>IFERROR(IF(AM8=1,VLOOKUP(AC5,【参考】数式用!$A$5:$N$27,13,FALSE),""),"")</f>
        <v/>
      </c>
      <c r="Z9" s="365"/>
      <c r="AA9" s="365"/>
      <c r="AB9" s="365"/>
      <c r="AC9" s="365" t="str">
        <f>IFERROR(IF(AM8=2,VLOOKUP(AC5,【参考】数式用!$A$5:$N$27,14,FALSE),""),"")</f>
        <v/>
      </c>
      <c r="AD9" s="365"/>
      <c r="AE9" s="365"/>
      <c r="AF9" s="366"/>
      <c r="AM9" s="361"/>
      <c r="AN9" s="346"/>
      <c r="AO9" s="347"/>
      <c r="AP9" s="347"/>
      <c r="AQ9" s="347"/>
      <c r="AR9" s="347"/>
      <c r="AS9" s="347"/>
      <c r="AT9" s="347"/>
      <c r="AU9" s="347"/>
      <c r="AV9" s="347"/>
      <c r="AW9" s="347"/>
      <c r="AX9" s="347"/>
      <c r="AY9" s="347"/>
      <c r="AZ9" s="347"/>
      <c r="BA9" s="347"/>
      <c r="BB9" s="347"/>
      <c r="BC9" s="347"/>
      <c r="BD9" s="347"/>
      <c r="BE9" s="347"/>
      <c r="BF9" s="347"/>
      <c r="BG9" s="347"/>
      <c r="BH9" s="347"/>
      <c r="BI9" s="347"/>
      <c r="BJ9" s="347"/>
      <c r="BK9" s="348"/>
    </row>
    <row r="10" spans="2:65" ht="12" customHeight="1" thickBot="1">
      <c r="B10" s="309" t="s">
        <v>10</v>
      </c>
      <c r="C10" s="309"/>
      <c r="D10" s="309"/>
      <c r="E10" s="309"/>
      <c r="F10" s="309"/>
      <c r="G10" s="309"/>
      <c r="H10" s="309"/>
      <c r="I10" s="309"/>
      <c r="J10" s="309"/>
      <c r="K10" s="309"/>
      <c r="L10" s="309"/>
      <c r="M10" s="309"/>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10"/>
      <c r="C11" s="310"/>
      <c r="D11" s="310"/>
      <c r="E11" s="310"/>
      <c r="F11" s="310"/>
      <c r="G11" s="310"/>
      <c r="H11" s="310"/>
      <c r="I11" s="310"/>
      <c r="J11" s="310"/>
      <c r="K11" s="310"/>
      <c r="L11" s="310"/>
      <c r="M11" s="310"/>
      <c r="N11" s="59"/>
      <c r="O11" s="59"/>
      <c r="P11" s="59"/>
      <c r="Q11" s="59"/>
      <c r="R11" s="59"/>
      <c r="S11" s="59"/>
      <c r="T11" s="59"/>
      <c r="U11" s="59"/>
      <c r="V11" s="59"/>
      <c r="W11" s="59"/>
      <c r="X11" s="59"/>
      <c r="Y11" s="59"/>
      <c r="Z11" s="59"/>
      <c r="AA11" s="59"/>
      <c r="AB11" s="59"/>
      <c r="AC11" s="59"/>
      <c r="AM11" s="63"/>
    </row>
    <row r="12" spans="2:65" s="50" customFormat="1" ht="6.9" customHeight="1">
      <c r="B12" s="337" t="s">
        <v>60</v>
      </c>
      <c r="C12" s="338"/>
      <c r="D12" s="338"/>
      <c r="E12" s="338"/>
      <c r="F12" s="338"/>
      <c r="G12" s="338"/>
      <c r="H12" s="338"/>
      <c r="I12" s="338"/>
      <c r="J12" s="338"/>
      <c r="K12" s="338"/>
      <c r="L12" s="338"/>
      <c r="M12" s="339"/>
      <c r="N12" s="349" t="str">
        <f>IFERROR(IF(AM8&lt;&gt;0,T104+Y104,"先に新加算の区分を選択"),"")</f>
        <v>先に新加算の区分を選択</v>
      </c>
      <c r="O12" s="350"/>
      <c r="P12" s="350"/>
      <c r="Q12" s="350"/>
      <c r="R12" s="351"/>
      <c r="S12" s="332" t="s">
        <v>11</v>
      </c>
      <c r="T12" s="335" t="s">
        <v>12</v>
      </c>
      <c r="U12" s="336" t="s">
        <v>13</v>
      </c>
      <c r="V12" s="54"/>
      <c r="W12" s="54"/>
      <c r="X12" s="54"/>
      <c r="Y12" s="54"/>
      <c r="Z12" s="54"/>
      <c r="AA12" s="54"/>
      <c r="AB12" s="54"/>
      <c r="AC12" s="54"/>
      <c r="AD12" s="54"/>
      <c r="AE12" s="54"/>
      <c r="AM12" s="63"/>
      <c r="BL12" s="56"/>
      <c r="BM12" s="56"/>
    </row>
    <row r="13" spans="2:65" s="50" customFormat="1" ht="6.9" customHeight="1" thickBot="1">
      <c r="B13" s="340"/>
      <c r="C13" s="341"/>
      <c r="D13" s="341"/>
      <c r="E13" s="341"/>
      <c r="F13" s="341"/>
      <c r="G13" s="341"/>
      <c r="H13" s="341"/>
      <c r="I13" s="341"/>
      <c r="J13" s="341"/>
      <c r="K13" s="341"/>
      <c r="L13" s="341"/>
      <c r="M13" s="342"/>
      <c r="N13" s="352"/>
      <c r="O13" s="353"/>
      <c r="P13" s="353"/>
      <c r="Q13" s="353"/>
      <c r="R13" s="354"/>
      <c r="S13" s="333"/>
      <c r="T13" s="335"/>
      <c r="U13" s="336"/>
      <c r="V13" s="54"/>
      <c r="W13" s="54"/>
      <c r="X13" s="54"/>
      <c r="Y13" s="54"/>
      <c r="Z13" s="54"/>
      <c r="AA13" s="54"/>
      <c r="AB13" s="54"/>
      <c r="AC13" s="54"/>
      <c r="AD13" s="54"/>
      <c r="AE13" s="54"/>
      <c r="AM13" s="63"/>
      <c r="BL13" s="56"/>
      <c r="BM13" s="56"/>
    </row>
    <row r="14" spans="2:65" s="50" customFormat="1" ht="6.9" customHeight="1">
      <c r="B14" s="343"/>
      <c r="C14" s="344"/>
      <c r="D14" s="344"/>
      <c r="E14" s="344"/>
      <c r="F14" s="344"/>
      <c r="G14" s="344"/>
      <c r="H14" s="344"/>
      <c r="I14" s="344"/>
      <c r="J14" s="344"/>
      <c r="K14" s="344"/>
      <c r="L14" s="344"/>
      <c r="M14" s="345"/>
      <c r="N14" s="355"/>
      <c r="O14" s="356"/>
      <c r="P14" s="356"/>
      <c r="Q14" s="356"/>
      <c r="R14" s="357"/>
      <c r="S14" s="334"/>
      <c r="T14" s="335"/>
      <c r="U14" s="336"/>
      <c r="V14" s="54"/>
      <c r="W14" s="311" t="s">
        <v>1992</v>
      </c>
      <c r="X14" s="311"/>
      <c r="Y14" s="311"/>
      <c r="Z14" s="311"/>
      <c r="AA14" s="311"/>
      <c r="AB14" s="311"/>
      <c r="AC14" s="311"/>
      <c r="AD14" s="63"/>
      <c r="AE14" s="54"/>
      <c r="AF14" s="54"/>
      <c r="AG14" s="54"/>
      <c r="AH14" s="54"/>
      <c r="AI14" s="54"/>
      <c r="AJ14" s="54"/>
      <c r="AK14" s="312" t="str">
        <f>IFERROR(IF(N15="","",IF(N15&gt;=N12,"○","×")),"")</f>
        <v/>
      </c>
      <c r="AM14" s="63"/>
      <c r="AN14" s="249" t="s">
        <v>2066</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 customHeight="1" thickBot="1">
      <c r="B15" s="337" t="s">
        <v>61</v>
      </c>
      <c r="C15" s="338"/>
      <c r="D15" s="338"/>
      <c r="E15" s="338"/>
      <c r="F15" s="338"/>
      <c r="G15" s="338"/>
      <c r="H15" s="338"/>
      <c r="I15" s="338"/>
      <c r="J15" s="338"/>
      <c r="K15" s="338"/>
      <c r="L15" s="338"/>
      <c r="M15" s="339"/>
      <c r="N15" s="323"/>
      <c r="O15" s="324"/>
      <c r="P15" s="324"/>
      <c r="Q15" s="324"/>
      <c r="R15" s="325"/>
      <c r="S15" s="332" t="s">
        <v>11</v>
      </c>
      <c r="T15" s="335" t="s">
        <v>12</v>
      </c>
      <c r="U15" s="336" t="s">
        <v>14</v>
      </c>
      <c r="V15" s="54"/>
      <c r="W15" s="311"/>
      <c r="X15" s="311"/>
      <c r="Y15" s="311"/>
      <c r="Z15" s="311"/>
      <c r="AA15" s="311"/>
      <c r="AB15" s="311"/>
      <c r="AC15" s="311"/>
      <c r="AD15" s="63"/>
      <c r="AE15" s="54"/>
      <c r="AF15" s="54"/>
      <c r="AG15" s="54"/>
      <c r="AH15" s="54"/>
      <c r="AI15" s="54"/>
      <c r="AJ15" s="54"/>
      <c r="AK15" s="313"/>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 customHeight="1">
      <c r="B16" s="340"/>
      <c r="C16" s="341"/>
      <c r="D16" s="341"/>
      <c r="E16" s="341"/>
      <c r="F16" s="341"/>
      <c r="G16" s="341"/>
      <c r="H16" s="341"/>
      <c r="I16" s="341"/>
      <c r="J16" s="341"/>
      <c r="K16" s="341"/>
      <c r="L16" s="341"/>
      <c r="M16" s="342"/>
      <c r="N16" s="326"/>
      <c r="O16" s="327"/>
      <c r="P16" s="327"/>
      <c r="Q16" s="327"/>
      <c r="R16" s="328"/>
      <c r="S16" s="333"/>
      <c r="T16" s="335"/>
      <c r="U16" s="336"/>
      <c r="V16" s="54"/>
      <c r="W16" s="64"/>
      <c r="X16" s="64"/>
      <c r="Y16" s="64"/>
      <c r="Z16" s="64"/>
      <c r="AA16" s="64"/>
      <c r="AB16" s="64"/>
      <c r="AC16" s="64"/>
      <c r="AD16" s="64"/>
      <c r="AE16" s="54"/>
      <c r="AF16" s="54"/>
      <c r="AG16" s="54"/>
      <c r="AH16" s="54"/>
      <c r="AI16" s="54"/>
      <c r="AJ16" s="54"/>
      <c r="AK16" s="54"/>
      <c r="AL16" s="54"/>
      <c r="AM16" s="63"/>
      <c r="BL16" s="56"/>
      <c r="BM16" s="56"/>
    </row>
    <row r="17" spans="2:65" s="50" customFormat="1" ht="6.9" customHeight="1" thickBot="1">
      <c r="B17" s="343"/>
      <c r="C17" s="344"/>
      <c r="D17" s="344"/>
      <c r="E17" s="344"/>
      <c r="F17" s="344"/>
      <c r="G17" s="344"/>
      <c r="H17" s="344"/>
      <c r="I17" s="344"/>
      <c r="J17" s="344"/>
      <c r="K17" s="344"/>
      <c r="L17" s="344"/>
      <c r="M17" s="345"/>
      <c r="N17" s="329"/>
      <c r="O17" s="330"/>
      <c r="P17" s="330"/>
      <c r="Q17" s="330"/>
      <c r="R17" s="331"/>
      <c r="S17" s="334"/>
      <c r="T17" s="335"/>
      <c r="U17" s="336"/>
      <c r="V17" s="54"/>
      <c r="W17" s="64"/>
      <c r="X17" s="64"/>
      <c r="Y17" s="64"/>
      <c r="Z17" s="64"/>
      <c r="AA17" s="64"/>
      <c r="AB17" s="64"/>
      <c r="AC17" s="64"/>
      <c r="AD17" s="64"/>
      <c r="AE17" s="54"/>
      <c r="AF17" s="54"/>
      <c r="AG17" s="54"/>
      <c r="AH17" s="54"/>
      <c r="AI17" s="54"/>
      <c r="AJ17" s="54"/>
      <c r="AK17" s="54"/>
      <c r="AL17" s="54"/>
      <c r="AM17" s="63"/>
      <c r="BL17" s="56"/>
      <c r="BM17" s="56"/>
    </row>
    <row r="18" spans="2:65" s="50" customFormat="1" ht="6.9" customHeight="1">
      <c r="B18" s="314" t="s">
        <v>2061</v>
      </c>
      <c r="C18" s="315"/>
      <c r="D18" s="315"/>
      <c r="E18" s="315"/>
      <c r="F18" s="315"/>
      <c r="G18" s="315"/>
      <c r="H18" s="315"/>
      <c r="I18" s="315"/>
      <c r="J18" s="315"/>
      <c r="K18" s="315"/>
      <c r="L18" s="315"/>
      <c r="M18" s="316"/>
      <c r="N18" s="392" t="str">
        <f>IFERROR(ROUNDDOWN(ROUNDDOWN(ROUND(W5*VLOOKUP(AC5,【参考】数式用!$A$5:$N$27,14,FALSE),0)*T5,0)*AD107*0.5,0),"")</f>
        <v/>
      </c>
      <c r="O18" s="393"/>
      <c r="P18" s="393"/>
      <c r="Q18" s="393"/>
      <c r="R18" s="394"/>
      <c r="S18" s="332" t="s">
        <v>11</v>
      </c>
      <c r="T18" s="335" t="s">
        <v>12</v>
      </c>
      <c r="U18" s="336" t="s">
        <v>15</v>
      </c>
      <c r="V18" s="54"/>
      <c r="W18" s="64"/>
      <c r="X18" s="64"/>
      <c r="Y18" s="64"/>
      <c r="Z18" s="64"/>
      <c r="AA18" s="64"/>
      <c r="AB18" s="64"/>
      <c r="AC18" s="64"/>
      <c r="AD18" s="404" t="s">
        <v>1994</v>
      </c>
      <c r="AE18" s="405"/>
      <c r="AF18" s="405"/>
      <c r="AG18" s="405"/>
      <c r="AH18" s="405"/>
      <c r="AI18" s="405"/>
      <c r="AJ18" s="405"/>
      <c r="AK18" s="406"/>
      <c r="AL18" s="54"/>
      <c r="AM18" s="63"/>
      <c r="BL18" s="56"/>
      <c r="BM18" s="56"/>
    </row>
    <row r="19" spans="2:65" s="50" customFormat="1" ht="6.9" customHeight="1">
      <c r="B19" s="317"/>
      <c r="C19" s="318"/>
      <c r="D19" s="318"/>
      <c r="E19" s="318"/>
      <c r="F19" s="318"/>
      <c r="G19" s="318"/>
      <c r="H19" s="318"/>
      <c r="I19" s="318"/>
      <c r="J19" s="318"/>
      <c r="K19" s="318"/>
      <c r="L19" s="318"/>
      <c r="M19" s="319"/>
      <c r="N19" s="395"/>
      <c r="O19" s="396"/>
      <c r="P19" s="396"/>
      <c r="Q19" s="396"/>
      <c r="R19" s="397"/>
      <c r="S19" s="333"/>
      <c r="T19" s="335"/>
      <c r="U19" s="336"/>
      <c r="V19" s="54"/>
      <c r="W19" s="64"/>
      <c r="X19" s="64"/>
      <c r="Y19" s="64"/>
      <c r="Z19" s="64"/>
      <c r="AA19" s="64"/>
      <c r="AB19" s="64"/>
      <c r="AC19" s="64"/>
      <c r="AD19" s="407"/>
      <c r="AE19" s="408"/>
      <c r="AF19" s="408"/>
      <c r="AG19" s="408"/>
      <c r="AH19" s="408"/>
      <c r="AI19" s="408"/>
      <c r="AJ19" s="408"/>
      <c r="AK19" s="409"/>
      <c r="AL19" s="54"/>
      <c r="AM19" s="63"/>
      <c r="BL19" s="56"/>
      <c r="BM19" s="56"/>
    </row>
    <row r="20" spans="2:65" s="50" customFormat="1" ht="6.9" customHeight="1">
      <c r="B20" s="320"/>
      <c r="C20" s="321"/>
      <c r="D20" s="321"/>
      <c r="E20" s="321"/>
      <c r="F20" s="321"/>
      <c r="G20" s="321"/>
      <c r="H20" s="321"/>
      <c r="I20" s="321"/>
      <c r="J20" s="321"/>
      <c r="K20" s="321"/>
      <c r="L20" s="321"/>
      <c r="M20" s="322"/>
      <c r="N20" s="398"/>
      <c r="O20" s="399"/>
      <c r="P20" s="399"/>
      <c r="Q20" s="399"/>
      <c r="R20" s="400"/>
      <c r="S20" s="334"/>
      <c r="T20" s="335"/>
      <c r="U20" s="336"/>
      <c r="V20" s="54"/>
      <c r="W20" s="311" t="s">
        <v>1993</v>
      </c>
      <c r="X20" s="311"/>
      <c r="Y20" s="311"/>
      <c r="Z20" s="311"/>
      <c r="AA20" s="311"/>
      <c r="AB20" s="311"/>
      <c r="AC20" s="311"/>
      <c r="AD20" s="407"/>
      <c r="AE20" s="408"/>
      <c r="AF20" s="408"/>
      <c r="AG20" s="408"/>
      <c r="AH20" s="408"/>
      <c r="AI20" s="408"/>
      <c r="AJ20" s="408"/>
      <c r="AK20" s="409"/>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 customHeight="1">
      <c r="B21" s="314" t="s">
        <v>2062</v>
      </c>
      <c r="C21" s="315"/>
      <c r="D21" s="315"/>
      <c r="E21" s="315"/>
      <c r="F21" s="315"/>
      <c r="G21" s="315"/>
      <c r="H21" s="315"/>
      <c r="I21" s="315"/>
      <c r="J21" s="315"/>
      <c r="K21" s="315"/>
      <c r="L21" s="315"/>
      <c r="M21" s="316"/>
      <c r="N21" s="323"/>
      <c r="O21" s="324"/>
      <c r="P21" s="324"/>
      <c r="Q21" s="324"/>
      <c r="R21" s="325"/>
      <c r="S21" s="332" t="s">
        <v>11</v>
      </c>
      <c r="T21" s="335" t="s">
        <v>12</v>
      </c>
      <c r="U21" s="336" t="s">
        <v>84</v>
      </c>
      <c r="V21" s="54"/>
      <c r="W21" s="311"/>
      <c r="X21" s="311"/>
      <c r="Y21" s="311"/>
      <c r="Z21" s="311"/>
      <c r="AA21" s="311"/>
      <c r="AB21" s="311"/>
      <c r="AC21" s="311"/>
      <c r="AD21" s="407"/>
      <c r="AE21" s="408"/>
      <c r="AF21" s="408"/>
      <c r="AG21" s="408"/>
      <c r="AH21" s="408"/>
      <c r="AI21" s="408"/>
      <c r="AJ21" s="408"/>
      <c r="AK21" s="409"/>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 customHeight="1">
      <c r="B22" s="317"/>
      <c r="C22" s="318"/>
      <c r="D22" s="318"/>
      <c r="E22" s="318"/>
      <c r="F22" s="318"/>
      <c r="G22" s="318"/>
      <c r="H22" s="318"/>
      <c r="I22" s="318"/>
      <c r="J22" s="318"/>
      <c r="K22" s="318"/>
      <c r="L22" s="318"/>
      <c r="M22" s="319"/>
      <c r="N22" s="326"/>
      <c r="O22" s="327"/>
      <c r="P22" s="327"/>
      <c r="Q22" s="327"/>
      <c r="R22" s="328"/>
      <c r="S22" s="333"/>
      <c r="T22" s="335"/>
      <c r="U22" s="336"/>
      <c r="V22" s="54"/>
      <c r="W22" s="54"/>
      <c r="X22" s="54"/>
      <c r="Y22" s="54"/>
      <c r="Z22" s="54"/>
      <c r="AA22" s="54"/>
      <c r="AB22" s="54"/>
      <c r="AC22" s="54"/>
      <c r="AD22" s="407"/>
      <c r="AE22" s="408"/>
      <c r="AF22" s="408"/>
      <c r="AG22" s="408"/>
      <c r="AH22" s="408"/>
      <c r="AI22" s="408"/>
      <c r="AJ22" s="408"/>
      <c r="AK22" s="409"/>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 customHeight="1">
      <c r="B23" s="320"/>
      <c r="C23" s="321"/>
      <c r="D23" s="321"/>
      <c r="E23" s="321"/>
      <c r="F23" s="321"/>
      <c r="G23" s="321"/>
      <c r="H23" s="321"/>
      <c r="I23" s="321"/>
      <c r="J23" s="321"/>
      <c r="K23" s="321"/>
      <c r="L23" s="321"/>
      <c r="M23" s="322"/>
      <c r="N23" s="329"/>
      <c r="O23" s="330"/>
      <c r="P23" s="330"/>
      <c r="Q23" s="330"/>
      <c r="R23" s="331"/>
      <c r="S23" s="334"/>
      <c r="T23" s="335"/>
      <c r="U23" s="336"/>
      <c r="V23" s="54"/>
      <c r="W23" s="54"/>
      <c r="X23" s="54"/>
      <c r="Y23" s="54"/>
      <c r="Z23" s="54"/>
      <c r="AA23" s="54"/>
      <c r="AB23" s="54"/>
      <c r="AC23" s="54"/>
      <c r="AD23" s="407"/>
      <c r="AE23" s="408"/>
      <c r="AF23" s="408"/>
      <c r="AG23" s="408"/>
      <c r="AH23" s="408"/>
      <c r="AI23" s="408"/>
      <c r="AJ23" s="408"/>
      <c r="AK23" s="409"/>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0"/>
      <c r="AE24" s="411"/>
      <c r="AF24" s="411"/>
      <c r="AG24" s="411"/>
      <c r="AH24" s="411"/>
      <c r="AI24" s="411"/>
      <c r="AJ24" s="411"/>
      <c r="AK24" s="412"/>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2067</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1" t="s">
        <v>2005</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2068</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4" t="s">
        <v>100</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6"/>
      <c r="AM49" s="217" t="b">
        <v>0</v>
      </c>
      <c r="AN49" s="53"/>
      <c r="AO49" s="53"/>
    </row>
    <row r="50" spans="2:41" ht="25.5" customHeight="1">
      <c r="B50" s="77"/>
      <c r="C50" s="294" t="s">
        <v>56</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M50" s="217" t="b">
        <v>0</v>
      </c>
    </row>
    <row r="51" spans="2:41" ht="15.75" customHeight="1">
      <c r="B51" s="77"/>
      <c r="C51" s="294" t="s">
        <v>57</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M51" s="217" t="b">
        <v>0</v>
      </c>
    </row>
    <row r="52" spans="2:41" ht="16.5" customHeight="1" thickBot="1">
      <c r="B52" s="78"/>
      <c r="C52" s="297" t="s">
        <v>58</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M52" s="217" t="b">
        <v>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 customHeight="1" thickBot="1">
      <c r="B55" s="81"/>
      <c r="C55" s="258" t="s">
        <v>96</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388"/>
      <c r="F58" s="389"/>
      <c r="G58" s="86" t="s">
        <v>49</v>
      </c>
      <c r="H58" s="388"/>
      <c r="I58" s="389"/>
      <c r="J58" s="86" t="s">
        <v>50</v>
      </c>
      <c r="K58" s="388"/>
      <c r="L58" s="389"/>
      <c r="M58" s="86" t="s">
        <v>51</v>
      </c>
      <c r="N58" s="82"/>
      <c r="O58" s="390" t="s">
        <v>52</v>
      </c>
      <c r="P58" s="390"/>
      <c r="Q58" s="390"/>
      <c r="R58" s="391"/>
      <c r="S58" s="391"/>
      <c r="T58" s="391"/>
      <c r="U58" s="391"/>
      <c r="V58" s="391"/>
      <c r="W58" s="391"/>
      <c r="X58" s="391"/>
      <c r="Y58" s="391"/>
      <c r="Z58" s="391"/>
      <c r="AA58" s="391"/>
      <c r="AB58" s="391"/>
      <c r="AC58" s="391"/>
      <c r="AD58" s="391"/>
      <c r="AE58" s="391"/>
      <c r="AF58" s="391"/>
      <c r="AG58" s="391"/>
      <c r="AH58" s="391"/>
      <c r="AI58" s="391"/>
      <c r="AJ58" s="87"/>
      <c r="AK58" s="88"/>
      <c r="AM58" s="63"/>
    </row>
    <row r="59" spans="2:41">
      <c r="B59" s="85"/>
      <c r="C59" s="89"/>
      <c r="D59" s="86"/>
      <c r="E59" s="86"/>
      <c r="F59" s="86"/>
      <c r="G59" s="86"/>
      <c r="H59" s="86"/>
      <c r="I59" s="86"/>
      <c r="J59" s="86"/>
      <c r="K59" s="86"/>
      <c r="L59" s="86"/>
      <c r="M59" s="86"/>
      <c r="N59" s="86"/>
      <c r="O59" s="284" t="s">
        <v>53</v>
      </c>
      <c r="P59" s="284"/>
      <c r="Q59" s="284"/>
      <c r="R59" s="292" t="s">
        <v>54</v>
      </c>
      <c r="S59" s="292"/>
      <c r="T59" s="283"/>
      <c r="U59" s="283"/>
      <c r="V59" s="283"/>
      <c r="W59" s="283"/>
      <c r="X59" s="283"/>
      <c r="Y59" s="293" t="s">
        <v>55</v>
      </c>
      <c r="Z59" s="293"/>
      <c r="AA59" s="283"/>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3.8" thickBot="1">
      <c r="B63" s="285" t="s">
        <v>52</v>
      </c>
      <c r="C63" s="285"/>
      <c r="D63" s="285"/>
      <c r="E63" s="240" t="s">
        <v>1982</v>
      </c>
      <c r="F63" s="240"/>
      <c r="G63" s="240"/>
      <c r="H63" s="241"/>
      <c r="I63" s="241"/>
      <c r="J63" s="241"/>
      <c r="K63" s="241"/>
      <c r="L63" s="241"/>
      <c r="M63" s="241"/>
      <c r="N63" s="241"/>
      <c r="O63" s="241"/>
      <c r="P63" s="241"/>
      <c r="Q63" s="241"/>
      <c r="R63" s="285" t="s">
        <v>1983</v>
      </c>
      <c r="S63" s="285"/>
      <c r="T63" s="285"/>
      <c r="U63" s="94" t="s">
        <v>1984</v>
      </c>
      <c r="V63" s="286"/>
      <c r="W63" s="286"/>
      <c r="X63" s="95" t="s">
        <v>1985</v>
      </c>
      <c r="Y63" s="286"/>
      <c r="Z63" s="291"/>
      <c r="AG63" s="59"/>
      <c r="AH63" s="59"/>
      <c r="AI63" s="59"/>
      <c r="AK63" s="75" t="str">
        <f>IFERROR(IF(AND(H63&lt;&gt;"",V63&lt;&gt;"",Y63&lt;&gt;"",U64&lt;&gt;"",U66&lt;&gt;"",U67&lt;&gt;"",AF66&lt;&gt;"",AF67&lt;&gt;""),"○","×"),"")</f>
        <v>×</v>
      </c>
      <c r="AM63" s="63"/>
    </row>
    <row r="64" spans="2:41">
      <c r="B64" s="285"/>
      <c r="C64" s="285"/>
      <c r="D64" s="285"/>
      <c r="E64" s="247" t="s">
        <v>1986</v>
      </c>
      <c r="F64" s="247"/>
      <c r="G64" s="247"/>
      <c r="H64" s="287" t="str">
        <f>IF(R58="","",R58)</f>
        <v/>
      </c>
      <c r="I64" s="287"/>
      <c r="J64" s="287"/>
      <c r="K64" s="287"/>
      <c r="L64" s="287"/>
      <c r="M64" s="287"/>
      <c r="N64" s="287"/>
      <c r="O64" s="287"/>
      <c r="P64" s="287"/>
      <c r="Q64" s="287"/>
      <c r="R64" s="285"/>
      <c r="S64" s="285"/>
      <c r="T64" s="285"/>
      <c r="U64" s="288"/>
      <c r="V64" s="289"/>
      <c r="W64" s="289"/>
      <c r="X64" s="289"/>
      <c r="Y64" s="289"/>
      <c r="Z64" s="289"/>
      <c r="AA64" s="289"/>
      <c r="AB64" s="289"/>
      <c r="AC64" s="289"/>
      <c r="AD64" s="289"/>
      <c r="AE64" s="289"/>
      <c r="AF64" s="289"/>
      <c r="AG64" s="289"/>
      <c r="AH64" s="289"/>
      <c r="AI64" s="289"/>
      <c r="AJ64" s="289"/>
      <c r="AK64" s="29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1987</v>
      </c>
      <c r="C66" s="285"/>
      <c r="D66" s="285"/>
      <c r="E66" s="285" t="s">
        <v>54</v>
      </c>
      <c r="F66" s="285"/>
      <c r="G66" s="285"/>
      <c r="H66" s="246" t="str">
        <f>IF(T59="","",T59)</f>
        <v/>
      </c>
      <c r="I66" s="246"/>
      <c r="J66" s="246"/>
      <c r="K66" s="246"/>
      <c r="L66" s="246"/>
      <c r="M66" s="246"/>
      <c r="N66" s="246"/>
      <c r="O66" s="285" t="s">
        <v>1988</v>
      </c>
      <c r="P66" s="285"/>
      <c r="Q66" s="285"/>
      <c r="R66" s="240" t="s">
        <v>1982</v>
      </c>
      <c r="S66" s="240"/>
      <c r="T66" s="240"/>
      <c r="U66" s="241"/>
      <c r="V66" s="241"/>
      <c r="W66" s="241"/>
      <c r="X66" s="241"/>
      <c r="Y66" s="241"/>
      <c r="Z66" s="241"/>
      <c r="AA66" s="241"/>
      <c r="AB66" s="242" t="s">
        <v>1989</v>
      </c>
      <c r="AC66" s="243"/>
      <c r="AD66" s="243"/>
      <c r="AE66" s="244"/>
      <c r="AF66" s="245"/>
      <c r="AG66" s="245"/>
      <c r="AH66" s="245"/>
      <c r="AI66" s="245"/>
      <c r="AJ66" s="245"/>
      <c r="AK66" s="245"/>
      <c r="AM66" s="63"/>
    </row>
    <row r="67" spans="2:39">
      <c r="B67" s="285"/>
      <c r="C67" s="285"/>
      <c r="D67" s="285"/>
      <c r="E67" s="285" t="s">
        <v>55</v>
      </c>
      <c r="F67" s="285"/>
      <c r="G67" s="285"/>
      <c r="H67" s="246" t="str">
        <f t="shared" ref="H67" si="0">IF(AA59="","",AA59)</f>
        <v/>
      </c>
      <c r="I67" s="246"/>
      <c r="J67" s="246"/>
      <c r="K67" s="246"/>
      <c r="L67" s="246"/>
      <c r="M67" s="246"/>
      <c r="N67" s="246"/>
      <c r="O67" s="285"/>
      <c r="P67" s="285"/>
      <c r="Q67" s="285"/>
      <c r="R67" s="247" t="s">
        <v>55</v>
      </c>
      <c r="S67" s="247"/>
      <c r="T67" s="247"/>
      <c r="U67" s="248"/>
      <c r="V67" s="248"/>
      <c r="W67" s="248"/>
      <c r="X67" s="248"/>
      <c r="Y67" s="248"/>
      <c r="Z67" s="248"/>
      <c r="AA67" s="248"/>
      <c r="AB67" s="242" t="s">
        <v>1990</v>
      </c>
      <c r="AC67" s="243"/>
      <c r="AD67" s="243"/>
      <c r="AE67" s="244"/>
      <c r="AF67" s="245"/>
      <c r="AG67" s="245"/>
      <c r="AH67" s="245"/>
      <c r="AI67" s="245"/>
      <c r="AJ67" s="245"/>
      <c r="AK67" s="245"/>
      <c r="AM67" s="63"/>
    </row>
    <row r="68" spans="2:39">
      <c r="AM68" s="63"/>
    </row>
    <row r="69" spans="2:39" ht="29.25" customHeight="1" thickBot="1">
      <c r="B69" s="281" t="s">
        <v>2063</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3.8"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7"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7"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7" t="b">
        <v>0</v>
      </c>
    </row>
    <row r="74" spans="2:39" ht="13.5" customHeight="1">
      <c r="B74" s="229"/>
      <c r="C74" s="230"/>
      <c r="D74" s="230"/>
      <c r="E74" s="230"/>
      <c r="F74" s="104"/>
      <c r="G74" s="280" t="s">
        <v>23</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7"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7"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7"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7"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7"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7"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7"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7"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7"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7"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7"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7"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7" t="b">
        <v>0</v>
      </c>
    </row>
    <row r="87" spans="2:39" ht="21.75" customHeight="1">
      <c r="B87" s="225" t="s">
        <v>39</v>
      </c>
      <c r="C87" s="226"/>
      <c r="D87" s="226"/>
      <c r="E87" s="226"/>
      <c r="F87" s="110"/>
      <c r="G87" s="277" t="s">
        <v>40</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7"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7"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7"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7" t="b">
        <v>0</v>
      </c>
    </row>
    <row r="91" spans="2:39" ht="23.25" customHeight="1">
      <c r="B91" s="225" t="s">
        <v>44</v>
      </c>
      <c r="C91" s="226"/>
      <c r="D91" s="226"/>
      <c r="E91" s="226"/>
      <c r="F91" s="110"/>
      <c r="G91" s="277" t="s">
        <v>45</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7"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7"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7" t="b">
        <v>0</v>
      </c>
    </row>
    <row r="94" spans="2:39" ht="14.25" customHeight="1" thickBot="1">
      <c r="B94" s="229"/>
      <c r="C94" s="230"/>
      <c r="D94" s="230"/>
      <c r="E94" s="230"/>
      <c r="F94" s="113"/>
      <c r="G94" s="279" t="s">
        <v>48</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7" t="b">
        <v>0</v>
      </c>
    </row>
    <row r="95" spans="2:39" ht="9.9" customHeight="1" thickBot="1"/>
    <row r="96" spans="2:39" ht="24.9" customHeight="1">
      <c r="B96" s="414" t="s">
        <v>2065</v>
      </c>
      <c r="C96" s="415"/>
      <c r="D96" s="415"/>
      <c r="E96" s="415"/>
      <c r="F96" s="415"/>
      <c r="G96" s="415"/>
      <c r="H96" s="415"/>
      <c r="I96" s="415"/>
      <c r="J96" s="415"/>
      <c r="K96" s="415"/>
      <c r="L96" s="415"/>
      <c r="M96" s="415"/>
      <c r="N96" s="415"/>
      <c r="O96" s="415"/>
      <c r="P96" s="415"/>
      <c r="Q96" s="415"/>
      <c r="R96" s="415"/>
      <c r="S96" s="415"/>
      <c r="T96" s="415"/>
      <c r="U96" s="415"/>
      <c r="V96" s="415"/>
      <c r="W96" s="416"/>
    </row>
    <row r="97" spans="2:66" ht="15" customHeight="1">
      <c r="B97" s="115"/>
      <c r="C97" s="116"/>
      <c r="D97" s="402" t="s">
        <v>2056</v>
      </c>
      <c r="E97" s="402"/>
      <c r="F97" s="49">
        <v>6</v>
      </c>
      <c r="G97" s="117" t="s">
        <v>2049</v>
      </c>
      <c r="H97" s="49">
        <v>4</v>
      </c>
      <c r="I97" s="117" t="s">
        <v>2048</v>
      </c>
      <c r="J97" s="402" t="s">
        <v>2057</v>
      </c>
      <c r="K97" s="402"/>
      <c r="L97" s="402"/>
      <c r="M97" s="49">
        <v>7</v>
      </c>
      <c r="N97" s="117" t="s">
        <v>2049</v>
      </c>
      <c r="O97" s="49">
        <v>3</v>
      </c>
      <c r="P97" s="117" t="s">
        <v>2048</v>
      </c>
      <c r="Q97" s="118" t="s">
        <v>2054</v>
      </c>
      <c r="R97" s="118">
        <f>(M97*12+O97)-(F97*12+H97)+1</f>
        <v>12</v>
      </c>
      <c r="S97" s="403" t="s">
        <v>2053</v>
      </c>
      <c r="T97" s="403"/>
      <c r="U97" s="118" t="s">
        <v>2055</v>
      </c>
      <c r="V97" s="118"/>
      <c r="W97" s="119"/>
      <c r="AN97" s="52"/>
      <c r="AP97" s="51"/>
      <c r="BN97" s="53"/>
    </row>
    <row r="98" spans="2:66" ht="3.9"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4" t="str">
        <f>IF(H97=4,"R6.4～R6.5の処遇加算等の区分",IF(H97=5,"R6.5の処遇加算等の区分",""))</f>
        <v>R6.4～R6.5の処遇加算等の区分</v>
      </c>
      <c r="F101" s="374"/>
      <c r="G101" s="374"/>
      <c r="H101" s="374"/>
      <c r="I101" s="374"/>
      <c r="J101" s="374"/>
      <c r="K101" s="374"/>
      <c r="L101" s="374"/>
      <c r="M101" s="374"/>
      <c r="N101" s="374"/>
      <c r="O101" s="374"/>
      <c r="P101" s="374"/>
      <c r="Q101" s="374"/>
      <c r="R101" s="374"/>
      <c r="S101" s="374"/>
      <c r="T101" s="374"/>
      <c r="U101" s="374"/>
      <c r="V101" s="374"/>
      <c r="W101" s="374"/>
      <c r="X101" s="375"/>
      <c r="Y101" s="376" t="str">
        <f>IF(OR(H97=4,H97=5),"R6.6以降の新加算の区分","R"&amp;F97&amp;"."&amp;H97&amp;"以降の新加算の区分")</f>
        <v>R6.6以降の新加算の区分</v>
      </c>
      <c r="Z101" s="376"/>
      <c r="AA101" s="376"/>
      <c r="AB101" s="376"/>
      <c r="AC101" s="376"/>
      <c r="AD101" s="376"/>
      <c r="AE101" s="376"/>
    </row>
    <row r="102" spans="2:66" ht="15" customHeight="1">
      <c r="B102" s="272" t="s">
        <v>2002</v>
      </c>
      <c r="C102" s="273"/>
      <c r="D102" s="273"/>
      <c r="E102" s="377" t="str">
        <f>I8</f>
        <v/>
      </c>
      <c r="F102" s="378"/>
      <c r="G102" s="378"/>
      <c r="H102" s="378"/>
      <c r="I102" s="378"/>
      <c r="J102" s="378" t="str">
        <f>M8</f>
        <v/>
      </c>
      <c r="K102" s="378"/>
      <c r="L102" s="378"/>
      <c r="M102" s="378"/>
      <c r="N102" s="378"/>
      <c r="O102" s="378" t="str">
        <f>Q8</f>
        <v/>
      </c>
      <c r="P102" s="378"/>
      <c r="Q102" s="378"/>
      <c r="R102" s="378"/>
      <c r="S102" s="379"/>
      <c r="T102" s="380" t="s">
        <v>1980</v>
      </c>
      <c r="U102" s="381"/>
      <c r="V102" s="381"/>
      <c r="W102" s="381"/>
      <c r="X102" s="382"/>
      <c r="Y102" s="385" t="str">
        <f>IFERROR(IF(AM8=1,"新加算Ⅲ",IF(AM8=2,"新加算Ⅳ","")),"")</f>
        <v/>
      </c>
      <c r="Z102" s="386"/>
      <c r="AA102" s="386"/>
      <c r="AB102" s="386"/>
      <c r="AC102" s="386"/>
      <c r="AD102" s="386"/>
      <c r="AE102" s="387"/>
    </row>
    <row r="103" spans="2:66" ht="20.100000000000001" customHeight="1" thickBot="1">
      <c r="B103" s="272" t="s">
        <v>2000</v>
      </c>
      <c r="C103" s="273"/>
      <c r="D103" s="273"/>
      <c r="E103" s="383" t="str">
        <f>I9</f>
        <v/>
      </c>
      <c r="F103" s="274"/>
      <c r="G103" s="274"/>
      <c r="H103" s="274"/>
      <c r="I103" s="274"/>
      <c r="J103" s="274" t="str">
        <f>M9</f>
        <v/>
      </c>
      <c r="K103" s="274"/>
      <c r="L103" s="274"/>
      <c r="M103" s="274"/>
      <c r="N103" s="274"/>
      <c r="O103" s="274" t="str">
        <f>Q9</f>
        <v/>
      </c>
      <c r="P103" s="274"/>
      <c r="Q103" s="274"/>
      <c r="R103" s="274"/>
      <c r="S103" s="275"/>
      <c r="T103" s="276">
        <f>U9</f>
        <v>0</v>
      </c>
      <c r="U103" s="276"/>
      <c r="V103" s="276"/>
      <c r="W103" s="276"/>
      <c r="X103" s="276"/>
      <c r="Y103" s="383" t="str">
        <f>IFERROR(IF(AM8=1,Y9,IF(AM8=2,AC9,"")),"")</f>
        <v/>
      </c>
      <c r="Z103" s="384"/>
      <c r="AA103" s="384"/>
      <c r="AB103" s="274"/>
      <c r="AC103" s="274"/>
      <c r="AD103" s="274"/>
      <c r="AE103" s="275"/>
    </row>
    <row r="104" spans="2:66" ht="15.9" customHeight="1">
      <c r="B104" s="266" t="s">
        <v>2001</v>
      </c>
      <c r="C104" s="267"/>
      <c r="D104" s="268"/>
      <c r="E104" s="372" t="str">
        <f>IFERROR(ROUNDDOWN(ROUND(W5*I9,0)*T5,0)*W107,"")</f>
        <v/>
      </c>
      <c r="F104" s="372"/>
      <c r="G104" s="372"/>
      <c r="H104" s="372"/>
      <c r="I104" s="126" t="s">
        <v>1999</v>
      </c>
      <c r="J104" s="373" t="str">
        <f>IFERROR(ROUNDDOWN(ROUND(W5*M9,0)*T5,0)*W107,"")</f>
        <v/>
      </c>
      <c r="K104" s="372"/>
      <c r="L104" s="372"/>
      <c r="M104" s="372"/>
      <c r="N104" s="126" t="s">
        <v>1999</v>
      </c>
      <c r="O104" s="373" t="str">
        <f>IFERROR(ROUNDDOWN(ROUND(W5*Q9,0)*T5,0)*W107,"")</f>
        <v/>
      </c>
      <c r="P104" s="372"/>
      <c r="Q104" s="372"/>
      <c r="R104" s="372"/>
      <c r="S104" s="127" t="s">
        <v>1999</v>
      </c>
      <c r="T104" s="262">
        <f>IFERROR(SUM(E104,J104,O104),"")</f>
        <v>0</v>
      </c>
      <c r="U104" s="262"/>
      <c r="V104" s="262"/>
      <c r="W104" s="262"/>
      <c r="X104" s="128" t="s">
        <v>1999</v>
      </c>
      <c r="Y104" s="373" t="str">
        <f>IFERROR(IF(AM8=1,ROUNDDOWN(ROUND(W5*Y9,0)*T5,0)*AD107,IF(AM8=2,ROUNDDOWN(ROUND(W5*AC9,0)*T5,0)*AD107,"")),"")</f>
        <v/>
      </c>
      <c r="Z104" s="372"/>
      <c r="AA104" s="372"/>
      <c r="AB104" s="372"/>
      <c r="AC104" s="372"/>
      <c r="AD104" s="372"/>
      <c r="AE104" s="129" t="s">
        <v>1999</v>
      </c>
    </row>
    <row r="105" spans="2:66">
      <c r="B105" s="269"/>
      <c r="C105" s="270"/>
      <c r="D105" s="271"/>
      <c r="E105" s="263" t="str">
        <f>IFERROR("("&amp;TEXT(E104/W107,"#,##0円")&amp;"/月)","")</f>
        <v/>
      </c>
      <c r="F105" s="264"/>
      <c r="G105" s="264"/>
      <c r="H105" s="264"/>
      <c r="I105" s="264"/>
      <c r="J105" s="264" t="str">
        <f>IFERROR("("&amp;TEXT(J104/W107,"#,##0円")&amp;"/月)","")</f>
        <v/>
      </c>
      <c r="K105" s="264"/>
      <c r="L105" s="264"/>
      <c r="M105" s="264"/>
      <c r="N105" s="264"/>
      <c r="O105" s="264" t="str">
        <f>IFERROR("("&amp;TEXT(O104/W107,"#,##0円")&amp;"/月)","")</f>
        <v/>
      </c>
      <c r="P105" s="264"/>
      <c r="Q105" s="264"/>
      <c r="R105" s="264"/>
      <c r="S105" s="264"/>
      <c r="T105" s="263" t="str">
        <f>IFERROR("("&amp;TEXT(T104/W107,"#,##0円")&amp;"/月)","")</f>
        <v>(0円/月)</v>
      </c>
      <c r="U105" s="264"/>
      <c r="V105" s="264"/>
      <c r="W105" s="264"/>
      <c r="X105" s="265"/>
      <c r="Y105" s="264" t="str">
        <f>IFERROR("("&amp;TEXT(Y104/AD107,"#,##0円")&amp;"/月)","")</f>
        <v/>
      </c>
      <c r="Z105" s="264"/>
      <c r="AA105" s="264"/>
      <c r="AB105" s="264"/>
      <c r="AC105" s="264"/>
      <c r="AD105" s="264"/>
      <c r="AE105" s="264"/>
    </row>
    <row r="106" spans="2:66" ht="6.9" customHeight="1"/>
    <row r="107" spans="2:66">
      <c r="W107" s="54">
        <f>IF(H97=4,2,IF(H97=5,1,""))</f>
        <v>2</v>
      </c>
      <c r="X107" s="54" t="s">
        <v>2069</v>
      </c>
      <c r="AD107" s="54">
        <f>IF(H97=4,R97-2,IF(H97=5,R97-1,R97))</f>
        <v>10</v>
      </c>
      <c r="AE107" s="54" t="s">
        <v>2069</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7</xdr:row>
                    <xdr:rowOff>0</xdr:rowOff>
                  </from>
                  <to>
                    <xdr:col>25</xdr:col>
                    <xdr:colOff>129540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7</xdr:row>
                    <xdr:rowOff>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8"/>
  <sheetViews>
    <sheetView view="pageBreakPreview" zoomScale="110" zoomScaleNormal="46" zoomScaleSheetLayoutView="110" workbookViewId="0"/>
  </sheetViews>
  <sheetFormatPr defaultColWidth="9" defaultRowHeight="13.2"/>
  <cols>
    <col min="1" max="1" width="1.09765625" style="51" customWidth="1"/>
    <col min="2" max="37" width="2.09765625" style="51" customWidth="1"/>
    <col min="38" max="38" width="1.59765625" style="51" customWidth="1"/>
    <col min="39" max="39" width="5.8984375" style="51" customWidth="1"/>
    <col min="40" max="92" width="2.09765625" style="51" customWidth="1"/>
    <col min="93" max="93" width="4" style="51" customWidth="1"/>
    <col min="94" max="16384" width="9" style="51"/>
  </cols>
  <sheetData>
    <row r="1" spans="2:40" ht="18" customHeight="1">
      <c r="B1" s="50" t="s">
        <v>1997</v>
      </c>
      <c r="Q1" s="50"/>
      <c r="R1" s="50"/>
      <c r="S1" s="50"/>
      <c r="T1" s="50"/>
      <c r="AB1" s="423" t="s">
        <v>1</v>
      </c>
      <c r="AC1" s="423"/>
      <c r="AD1" s="423"/>
      <c r="AE1" s="497" t="str">
        <f>IF('別紙様式7-1（計画書）'!AD1="","",'別紙様式7-1（計画書）'!AD1)</f>
        <v/>
      </c>
      <c r="AF1" s="497"/>
      <c r="AG1" s="497"/>
      <c r="AH1" s="497"/>
      <c r="AI1" s="497"/>
      <c r="AJ1" s="497"/>
      <c r="AK1" s="497"/>
    </row>
    <row r="2" spans="2:40" ht="24" customHeight="1">
      <c r="B2" s="413" t="s">
        <v>1998</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1" t="s">
        <v>1979</v>
      </c>
      <c r="C4" s="301"/>
      <c r="D4" s="301"/>
      <c r="E4" s="301"/>
      <c r="F4" s="301"/>
      <c r="G4" s="301" t="s">
        <v>3</v>
      </c>
      <c r="H4" s="301"/>
      <c r="I4" s="301"/>
      <c r="J4" s="301"/>
      <c r="K4" s="301"/>
      <c r="L4" s="301"/>
      <c r="M4" s="301"/>
      <c r="N4" s="285" t="s">
        <v>4</v>
      </c>
      <c r="O4" s="285"/>
      <c r="P4" s="285"/>
      <c r="Q4" s="285"/>
      <c r="R4" s="285"/>
      <c r="S4" s="285"/>
      <c r="T4" s="272" t="s">
        <v>6</v>
      </c>
      <c r="U4" s="273"/>
      <c r="V4" s="273"/>
      <c r="W4" s="273"/>
      <c r="X4" s="273"/>
      <c r="Y4" s="273"/>
      <c r="Z4" s="273"/>
      <c r="AA4" s="273"/>
      <c r="AB4" s="435"/>
      <c r="AC4" s="285" t="s">
        <v>5</v>
      </c>
      <c r="AD4" s="285"/>
      <c r="AE4" s="285"/>
      <c r="AF4" s="285"/>
      <c r="AG4" s="285"/>
      <c r="AH4" s="285"/>
      <c r="AI4" s="285"/>
      <c r="AJ4" s="285"/>
      <c r="AK4" s="285"/>
      <c r="AN4" s="132"/>
    </row>
    <row r="5" spans="2:40" ht="21.75" customHeight="1">
      <c r="B5" s="497" t="str">
        <f>IF('別紙様式7-1（計画書）'!B5="","",'別紙様式7-1（計画書）'!B5)</f>
        <v/>
      </c>
      <c r="C5" s="497"/>
      <c r="D5" s="497"/>
      <c r="E5" s="497"/>
      <c r="F5" s="497"/>
      <c r="G5" s="495" t="str">
        <f>IF('別紙様式7-1（計画書）'!G5="","",'別紙様式7-1（計画書）'!G5)</f>
        <v/>
      </c>
      <c r="H5" s="495"/>
      <c r="I5" s="495"/>
      <c r="J5" s="495"/>
      <c r="K5" s="495"/>
      <c r="L5" s="495"/>
      <c r="M5" s="495"/>
      <c r="N5" s="496" t="str">
        <f>IF('別紙様式7-1（計画書）'!N5="","",'別紙様式7-1（計画書）'!N5)</f>
        <v/>
      </c>
      <c r="O5" s="496"/>
      <c r="P5" s="496"/>
      <c r="Q5" s="496" t="str">
        <f>IF('別紙様式7-1（計画書）'!Q5="","",'別紙様式7-1（計画書）'!Q5)</f>
        <v/>
      </c>
      <c r="R5" s="496"/>
      <c r="S5" s="496"/>
      <c r="T5" s="498" t="str">
        <f>IF('別紙様式7-1（計画書）'!AC5="","",'別紙様式7-1（計画書）'!AC5)</f>
        <v/>
      </c>
      <c r="U5" s="499"/>
      <c r="V5" s="499"/>
      <c r="W5" s="499"/>
      <c r="X5" s="499"/>
      <c r="Y5" s="499"/>
      <c r="Z5" s="499"/>
      <c r="AA5" s="499"/>
      <c r="AB5" s="500"/>
      <c r="AC5" s="498" t="str">
        <f>IF('別紙様式7-1（計画書）'!B8="","",'別紙様式7-1（計画書）'!B8)</f>
        <v/>
      </c>
      <c r="AD5" s="499"/>
      <c r="AE5" s="499"/>
      <c r="AF5" s="499"/>
      <c r="AG5" s="499"/>
      <c r="AH5" s="499"/>
      <c r="AI5" s="499"/>
      <c r="AJ5" s="499"/>
      <c r="AK5" s="500"/>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6"/>
      <c r="C7" s="477"/>
      <c r="D7" s="478"/>
      <c r="E7" s="475" t="s">
        <v>2008</v>
      </c>
      <c r="F7" s="475"/>
      <c r="G7" s="475"/>
      <c r="H7" s="475"/>
      <c r="I7" s="475"/>
      <c r="J7" s="475"/>
      <c r="K7" s="475"/>
      <c r="L7" s="475"/>
      <c r="M7" s="475"/>
      <c r="N7" s="475"/>
      <c r="O7" s="475"/>
      <c r="P7" s="475"/>
      <c r="Q7" s="475"/>
      <c r="R7" s="475"/>
      <c r="S7" s="475"/>
      <c r="T7" s="475"/>
      <c r="U7" s="475" t="s">
        <v>2009</v>
      </c>
      <c r="V7" s="475"/>
      <c r="W7" s="475"/>
      <c r="X7" s="475"/>
      <c r="Y7" s="475"/>
      <c r="Z7" s="475"/>
      <c r="AD7" s="59"/>
      <c r="AE7" s="59"/>
      <c r="AF7" s="59"/>
      <c r="AG7" s="59"/>
      <c r="AH7" s="59"/>
      <c r="AI7" s="59"/>
      <c r="AJ7" s="59"/>
      <c r="AK7" s="59"/>
      <c r="AL7" s="50"/>
    </row>
    <row r="8" spans="2:40" s="57" customFormat="1" ht="23.25" customHeight="1" thickBot="1">
      <c r="B8" s="479"/>
      <c r="C8" s="480"/>
      <c r="D8" s="481"/>
      <c r="E8" s="485" t="s">
        <v>2059</v>
      </c>
      <c r="F8" s="486"/>
      <c r="G8" s="486"/>
      <c r="H8" s="486"/>
      <c r="I8" s="486"/>
      <c r="J8" s="486"/>
      <c r="K8" s="486"/>
      <c r="L8" s="486"/>
      <c r="M8" s="486"/>
      <c r="N8" s="486"/>
      <c r="O8" s="486"/>
      <c r="P8" s="486"/>
      <c r="Q8" s="423"/>
      <c r="R8" s="423"/>
      <c r="S8" s="423"/>
      <c r="T8" s="423"/>
      <c r="U8" s="485" t="s">
        <v>2060</v>
      </c>
      <c r="V8" s="485"/>
      <c r="W8" s="485"/>
      <c r="X8" s="485"/>
      <c r="Y8" s="485"/>
      <c r="Z8" s="485"/>
      <c r="AM8" s="51"/>
      <c r="AN8" s="51"/>
    </row>
    <row r="9" spans="2:40" ht="16.5" customHeight="1" thickBot="1">
      <c r="B9" s="272" t="s">
        <v>2002</v>
      </c>
      <c r="C9" s="273"/>
      <c r="D9" s="484"/>
      <c r="E9" s="487" t="str">
        <f>IF('別紙様式7-1（計画書）'!I8="","",'別紙様式7-1（計画書）'!I8)</f>
        <v/>
      </c>
      <c r="F9" s="488"/>
      <c r="G9" s="488"/>
      <c r="H9" s="489"/>
      <c r="I9" s="490" t="str">
        <f>IF('別紙様式7-1（計画書）'!M8="","",'別紙様式7-1（計画書）'!M8)</f>
        <v/>
      </c>
      <c r="J9" s="488"/>
      <c r="K9" s="488"/>
      <c r="L9" s="489"/>
      <c r="M9" s="490" t="str">
        <f>IF('別紙様式7-1（計画書）'!Q8="","",'別紙様式7-1（計画書）'!Q8)</f>
        <v/>
      </c>
      <c r="N9" s="488"/>
      <c r="O9" s="488"/>
      <c r="P9" s="491"/>
      <c r="Q9" s="492" t="s">
        <v>1980</v>
      </c>
      <c r="R9" s="493"/>
      <c r="S9" s="493"/>
      <c r="T9" s="494"/>
      <c r="U9" s="501" t="str">
        <f>IFERROR(IF('別紙様式7-1（計画書）'!AM8=1,"新加算Ⅲ",IF('別紙様式7-1（計画書）'!AM8=2,"新加算Ⅳ","")),"")</f>
        <v/>
      </c>
      <c r="V9" s="502"/>
      <c r="W9" s="502"/>
      <c r="X9" s="502"/>
      <c r="Y9" s="502"/>
      <c r="Z9" s="503"/>
      <c r="AC9" s="57"/>
    </row>
    <row r="10" spans="2:40" ht="22.5" customHeight="1" thickBot="1">
      <c r="B10" s="272" t="s">
        <v>2006</v>
      </c>
      <c r="C10" s="273"/>
      <c r="D10" s="484"/>
      <c r="E10" s="462"/>
      <c r="F10" s="463"/>
      <c r="G10" s="463"/>
      <c r="H10" s="463"/>
      <c r="I10" s="482"/>
      <c r="J10" s="463"/>
      <c r="K10" s="463"/>
      <c r="L10" s="483"/>
      <c r="M10" s="463"/>
      <c r="N10" s="463"/>
      <c r="O10" s="463"/>
      <c r="P10" s="463"/>
      <c r="Q10" s="472">
        <f>SUM(E10,I10,M10)</f>
        <v>0</v>
      </c>
      <c r="R10" s="473"/>
      <c r="S10" s="473"/>
      <c r="T10" s="473"/>
      <c r="U10" s="462"/>
      <c r="V10" s="463"/>
      <c r="W10" s="463"/>
      <c r="X10" s="463"/>
      <c r="Y10" s="463"/>
      <c r="Z10" s="464"/>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 customHeight="1">
      <c r="B14" s="337" t="s">
        <v>2018</v>
      </c>
      <c r="C14" s="338"/>
      <c r="D14" s="338"/>
      <c r="E14" s="338"/>
      <c r="F14" s="338"/>
      <c r="G14" s="338"/>
      <c r="H14" s="338"/>
      <c r="I14" s="338"/>
      <c r="J14" s="338"/>
      <c r="K14" s="338"/>
      <c r="L14" s="338"/>
      <c r="M14" s="339"/>
      <c r="N14" s="392">
        <f>IFERROR(SUM(Q10,U10),"")</f>
        <v>0</v>
      </c>
      <c r="O14" s="393"/>
      <c r="P14" s="393"/>
      <c r="Q14" s="393"/>
      <c r="R14" s="394"/>
      <c r="S14" s="332" t="s">
        <v>11</v>
      </c>
      <c r="T14" s="335" t="s">
        <v>12</v>
      </c>
      <c r="U14" s="336" t="s">
        <v>13</v>
      </c>
      <c r="V14" s="54"/>
      <c r="W14" s="54"/>
      <c r="X14" s="54"/>
      <c r="Y14" s="54"/>
      <c r="Z14" s="54"/>
      <c r="AA14" s="54"/>
      <c r="AB14" s="54"/>
      <c r="AC14" s="54"/>
      <c r="AD14" s="54"/>
      <c r="AE14" s="54"/>
      <c r="AF14" s="54"/>
      <c r="AG14" s="54"/>
      <c r="AH14" s="54"/>
      <c r="AI14" s="54"/>
      <c r="AJ14" s="54"/>
      <c r="AK14" s="54"/>
      <c r="AL14" s="54"/>
      <c r="AM14" s="54"/>
      <c r="AN14" s="54"/>
    </row>
    <row r="15" spans="2:40" s="50" customFormat="1" ht="6.9" customHeight="1" thickBot="1">
      <c r="B15" s="340"/>
      <c r="C15" s="341"/>
      <c r="D15" s="341"/>
      <c r="E15" s="341"/>
      <c r="F15" s="341"/>
      <c r="G15" s="341"/>
      <c r="H15" s="341"/>
      <c r="I15" s="341"/>
      <c r="J15" s="341"/>
      <c r="K15" s="341"/>
      <c r="L15" s="341"/>
      <c r="M15" s="342"/>
      <c r="N15" s="395"/>
      <c r="O15" s="396"/>
      <c r="P15" s="396"/>
      <c r="Q15" s="396"/>
      <c r="R15" s="397"/>
      <c r="S15" s="333"/>
      <c r="T15" s="335"/>
      <c r="U15" s="336"/>
      <c r="V15" s="54"/>
      <c r="W15" s="54"/>
      <c r="X15" s="54"/>
      <c r="Y15" s="54"/>
      <c r="Z15" s="54"/>
      <c r="AA15" s="54"/>
      <c r="AB15" s="54"/>
      <c r="AC15" s="54"/>
      <c r="AD15" s="54"/>
      <c r="AE15" s="54"/>
      <c r="AF15" s="54"/>
      <c r="AG15" s="54"/>
      <c r="AH15" s="54"/>
      <c r="AI15" s="54"/>
      <c r="AJ15" s="54"/>
      <c r="AK15" s="54"/>
      <c r="AL15" s="54"/>
      <c r="AM15" s="54"/>
      <c r="AN15" s="54"/>
    </row>
    <row r="16" spans="2:40" s="50" customFormat="1" ht="6.9" customHeight="1">
      <c r="B16" s="343"/>
      <c r="C16" s="344"/>
      <c r="D16" s="344"/>
      <c r="E16" s="344"/>
      <c r="F16" s="344"/>
      <c r="G16" s="344"/>
      <c r="H16" s="344"/>
      <c r="I16" s="344"/>
      <c r="J16" s="344"/>
      <c r="K16" s="344"/>
      <c r="L16" s="344"/>
      <c r="M16" s="345"/>
      <c r="N16" s="398"/>
      <c r="O16" s="399"/>
      <c r="P16" s="399"/>
      <c r="Q16" s="399"/>
      <c r="R16" s="400"/>
      <c r="S16" s="334"/>
      <c r="T16" s="335"/>
      <c r="U16" s="336"/>
      <c r="V16" s="54"/>
      <c r="W16" s="311" t="s">
        <v>1992</v>
      </c>
      <c r="X16" s="311"/>
      <c r="Y16" s="311"/>
      <c r="Z16" s="311"/>
      <c r="AA16" s="311"/>
      <c r="AB16" s="311"/>
      <c r="AC16" s="311"/>
      <c r="AD16" s="63"/>
      <c r="AE16" s="54"/>
      <c r="AF16" s="54"/>
      <c r="AG16" s="54"/>
      <c r="AH16" s="54"/>
      <c r="AI16" s="54"/>
      <c r="AJ16" s="54"/>
      <c r="AK16" s="456" t="str">
        <f>IFERROR(IF(N17="","",IF(N17&gt;=N14,"○","×")),"")</f>
        <v/>
      </c>
    </row>
    <row r="17" spans="2:38" s="50" customFormat="1" ht="6.9" customHeight="1" thickBot="1">
      <c r="B17" s="337" t="s">
        <v>2017</v>
      </c>
      <c r="C17" s="338"/>
      <c r="D17" s="338"/>
      <c r="E17" s="338"/>
      <c r="F17" s="338"/>
      <c r="G17" s="338"/>
      <c r="H17" s="338"/>
      <c r="I17" s="338"/>
      <c r="J17" s="338"/>
      <c r="K17" s="338"/>
      <c r="L17" s="338"/>
      <c r="M17" s="339"/>
      <c r="N17" s="323"/>
      <c r="O17" s="324"/>
      <c r="P17" s="324"/>
      <c r="Q17" s="324"/>
      <c r="R17" s="325"/>
      <c r="S17" s="332" t="s">
        <v>11</v>
      </c>
      <c r="T17" s="335" t="s">
        <v>12</v>
      </c>
      <c r="U17" s="336" t="s">
        <v>14</v>
      </c>
      <c r="V17" s="54"/>
      <c r="W17" s="311"/>
      <c r="X17" s="311"/>
      <c r="Y17" s="311"/>
      <c r="Z17" s="311"/>
      <c r="AA17" s="311"/>
      <c r="AB17" s="311"/>
      <c r="AC17" s="311"/>
      <c r="AD17" s="63"/>
      <c r="AE17" s="54"/>
      <c r="AF17" s="54"/>
      <c r="AG17" s="54"/>
      <c r="AH17" s="54"/>
      <c r="AI17" s="54"/>
      <c r="AJ17" s="54"/>
      <c r="AK17" s="457"/>
    </row>
    <row r="18" spans="2:38" s="50" customFormat="1" ht="6.9" customHeight="1">
      <c r="B18" s="340"/>
      <c r="C18" s="341"/>
      <c r="D18" s="341"/>
      <c r="E18" s="341"/>
      <c r="F18" s="341"/>
      <c r="G18" s="341"/>
      <c r="H18" s="341"/>
      <c r="I18" s="341"/>
      <c r="J18" s="341"/>
      <c r="K18" s="341"/>
      <c r="L18" s="341"/>
      <c r="M18" s="342"/>
      <c r="N18" s="326"/>
      <c r="O18" s="327"/>
      <c r="P18" s="327"/>
      <c r="Q18" s="327"/>
      <c r="R18" s="328"/>
      <c r="S18" s="333"/>
      <c r="T18" s="335"/>
      <c r="U18" s="336"/>
      <c r="V18" s="54"/>
      <c r="W18" s="64"/>
      <c r="X18" s="64"/>
      <c r="Y18" s="64"/>
      <c r="Z18" s="64"/>
      <c r="AA18" s="64"/>
      <c r="AB18" s="64"/>
      <c r="AC18" s="64"/>
      <c r="AD18" s="64"/>
      <c r="AE18" s="54"/>
      <c r="AF18" s="54"/>
      <c r="AG18" s="54"/>
      <c r="AH18" s="54"/>
      <c r="AI18" s="54"/>
      <c r="AJ18" s="54"/>
      <c r="AK18" s="54"/>
      <c r="AL18" s="54"/>
    </row>
    <row r="19" spans="2:38" s="50" customFormat="1" ht="6.9" customHeight="1">
      <c r="B19" s="343"/>
      <c r="C19" s="344"/>
      <c r="D19" s="344"/>
      <c r="E19" s="344"/>
      <c r="F19" s="344"/>
      <c r="G19" s="344"/>
      <c r="H19" s="344"/>
      <c r="I19" s="344"/>
      <c r="J19" s="344"/>
      <c r="K19" s="344"/>
      <c r="L19" s="344"/>
      <c r="M19" s="345"/>
      <c r="N19" s="329"/>
      <c r="O19" s="330"/>
      <c r="P19" s="330"/>
      <c r="Q19" s="330"/>
      <c r="R19" s="331"/>
      <c r="S19" s="334"/>
      <c r="T19" s="335"/>
      <c r="U19" s="336"/>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0" t="s">
        <v>2011</v>
      </c>
      <c r="D22" s="520"/>
      <c r="E22" s="520"/>
      <c r="F22" s="520"/>
      <c r="G22" s="520"/>
      <c r="H22" s="520"/>
      <c r="I22" s="520"/>
      <c r="J22" s="520"/>
      <c r="K22" s="520"/>
      <c r="L22" s="520"/>
      <c r="M22" s="520"/>
      <c r="N22" s="520"/>
      <c r="O22" s="520"/>
      <c r="P22" s="520"/>
      <c r="Q22" s="520"/>
      <c r="R22" s="520"/>
      <c r="S22" s="520"/>
      <c r="T22" s="521"/>
      <c r="U22" s="472">
        <f>U23-U24</f>
        <v>0</v>
      </c>
      <c r="V22" s="473"/>
      <c r="W22" s="473"/>
      <c r="X22" s="473"/>
      <c r="Y22" s="473"/>
      <c r="Z22" s="474"/>
      <c r="AA22" s="135" t="s">
        <v>11</v>
      </c>
      <c r="AB22" s="136" t="s">
        <v>2012</v>
      </c>
      <c r="AC22" s="456" t="str">
        <f>IF(U25="","",IF(U22="","",IF(U22&gt;=U25,"○","×")))</f>
        <v>○</v>
      </c>
    </row>
    <row r="23" spans="2:38" ht="15" customHeight="1" thickBot="1">
      <c r="B23" s="459"/>
      <c r="C23" s="460" t="s">
        <v>2013</v>
      </c>
      <c r="D23" s="460"/>
      <c r="E23" s="460"/>
      <c r="F23" s="460"/>
      <c r="G23" s="460"/>
      <c r="H23" s="460"/>
      <c r="I23" s="460"/>
      <c r="J23" s="460"/>
      <c r="K23" s="460"/>
      <c r="L23" s="460"/>
      <c r="M23" s="460"/>
      <c r="N23" s="460"/>
      <c r="O23" s="460"/>
      <c r="P23" s="460"/>
      <c r="Q23" s="460"/>
      <c r="R23" s="460"/>
      <c r="S23" s="460"/>
      <c r="T23" s="461"/>
      <c r="U23" s="462"/>
      <c r="V23" s="463"/>
      <c r="W23" s="463"/>
      <c r="X23" s="463"/>
      <c r="Y23" s="463"/>
      <c r="Z23" s="464"/>
      <c r="AA23" s="135" t="s">
        <v>11</v>
      </c>
      <c r="AB23" s="136"/>
      <c r="AC23" s="458"/>
    </row>
    <row r="24" spans="2:38" ht="15.75" customHeight="1" thickBot="1">
      <c r="B24" s="459"/>
      <c r="C24" s="465" t="s">
        <v>2021</v>
      </c>
      <c r="D24" s="465"/>
      <c r="E24" s="465"/>
      <c r="F24" s="465"/>
      <c r="G24" s="465"/>
      <c r="H24" s="465"/>
      <c r="I24" s="465"/>
      <c r="J24" s="465"/>
      <c r="K24" s="465"/>
      <c r="L24" s="465"/>
      <c r="M24" s="465"/>
      <c r="N24" s="465"/>
      <c r="O24" s="465"/>
      <c r="P24" s="465"/>
      <c r="Q24" s="465"/>
      <c r="R24" s="465"/>
      <c r="S24" s="465"/>
      <c r="T24" s="466"/>
      <c r="U24" s="467">
        <f>N17</f>
        <v>0</v>
      </c>
      <c r="V24" s="468"/>
      <c r="W24" s="468"/>
      <c r="X24" s="468"/>
      <c r="Y24" s="468"/>
      <c r="Z24" s="469"/>
      <c r="AA24" s="137" t="s">
        <v>11</v>
      </c>
      <c r="AB24" s="136"/>
      <c r="AC24" s="458"/>
    </row>
    <row r="25" spans="2:38" ht="23.25" customHeight="1" thickBot="1">
      <c r="B25" s="134" t="s">
        <v>2014</v>
      </c>
      <c r="C25" s="470" t="s">
        <v>2015</v>
      </c>
      <c r="D25" s="471"/>
      <c r="E25" s="471"/>
      <c r="F25" s="471"/>
      <c r="G25" s="471"/>
      <c r="H25" s="471"/>
      <c r="I25" s="471"/>
      <c r="J25" s="471"/>
      <c r="K25" s="471"/>
      <c r="L25" s="471"/>
      <c r="M25" s="471"/>
      <c r="N25" s="471"/>
      <c r="O25" s="471"/>
      <c r="P25" s="471"/>
      <c r="Q25" s="471"/>
      <c r="R25" s="471"/>
      <c r="S25" s="471"/>
      <c r="T25" s="471"/>
      <c r="U25" s="472">
        <f>U26-U27-U28</f>
        <v>0</v>
      </c>
      <c r="V25" s="473"/>
      <c r="W25" s="473"/>
      <c r="X25" s="473"/>
      <c r="Y25" s="473"/>
      <c r="Z25" s="474"/>
      <c r="AA25" s="138" t="s">
        <v>11</v>
      </c>
      <c r="AB25" s="136" t="s">
        <v>2012</v>
      </c>
      <c r="AC25" s="457"/>
    </row>
    <row r="26" spans="2:38" ht="15" customHeight="1" thickBot="1">
      <c r="B26" s="504"/>
      <c r="C26" s="461" t="s">
        <v>2016</v>
      </c>
      <c r="D26" s="506"/>
      <c r="E26" s="506"/>
      <c r="F26" s="506"/>
      <c r="G26" s="506"/>
      <c r="H26" s="506"/>
      <c r="I26" s="506"/>
      <c r="J26" s="506"/>
      <c r="K26" s="506"/>
      <c r="L26" s="506"/>
      <c r="M26" s="506"/>
      <c r="N26" s="506"/>
      <c r="O26" s="506"/>
      <c r="P26" s="506"/>
      <c r="Q26" s="506"/>
      <c r="R26" s="506"/>
      <c r="S26" s="506"/>
      <c r="T26" s="507"/>
      <c r="U26" s="508"/>
      <c r="V26" s="509"/>
      <c r="W26" s="509"/>
      <c r="X26" s="509"/>
      <c r="Y26" s="509"/>
      <c r="Z26" s="510"/>
      <c r="AA26" s="135" t="s">
        <v>11</v>
      </c>
      <c r="AB26" s="139"/>
      <c r="AC26" s="139"/>
    </row>
    <row r="27" spans="2:38" ht="16.5" customHeight="1" thickBot="1">
      <c r="B27" s="504"/>
      <c r="C27" s="511" t="s">
        <v>2022</v>
      </c>
      <c r="D27" s="512"/>
      <c r="E27" s="512"/>
      <c r="F27" s="512"/>
      <c r="G27" s="512"/>
      <c r="H27" s="512"/>
      <c r="I27" s="512"/>
      <c r="J27" s="512"/>
      <c r="K27" s="512"/>
      <c r="L27" s="512"/>
      <c r="M27" s="512"/>
      <c r="N27" s="512"/>
      <c r="O27" s="512"/>
      <c r="P27" s="512"/>
      <c r="Q27" s="512"/>
      <c r="R27" s="512"/>
      <c r="S27" s="512"/>
      <c r="T27" s="513"/>
      <c r="U27" s="508"/>
      <c r="V27" s="509"/>
      <c r="W27" s="509"/>
      <c r="X27" s="509"/>
      <c r="Y27" s="509"/>
      <c r="Z27" s="510"/>
      <c r="AA27" s="135" t="s">
        <v>11</v>
      </c>
      <c r="AB27" s="139"/>
      <c r="AC27" s="139"/>
    </row>
    <row r="28" spans="2:38" ht="21.75" customHeight="1" thickBot="1">
      <c r="B28" s="505"/>
      <c r="C28" s="514" t="s">
        <v>2023</v>
      </c>
      <c r="D28" s="515"/>
      <c r="E28" s="515"/>
      <c r="F28" s="515"/>
      <c r="G28" s="515"/>
      <c r="H28" s="515"/>
      <c r="I28" s="515"/>
      <c r="J28" s="515"/>
      <c r="K28" s="515"/>
      <c r="L28" s="515"/>
      <c r="M28" s="515"/>
      <c r="N28" s="515"/>
      <c r="O28" s="515"/>
      <c r="P28" s="515"/>
      <c r="Q28" s="515"/>
      <c r="R28" s="515"/>
      <c r="S28" s="515"/>
      <c r="T28" s="516"/>
      <c r="U28" s="517"/>
      <c r="V28" s="518"/>
      <c r="W28" s="518"/>
      <c r="X28" s="518"/>
      <c r="Y28" s="518"/>
      <c r="Z28" s="519"/>
      <c r="AA28" s="138" t="s">
        <v>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16</v>
      </c>
      <c r="C31" s="282" t="s">
        <v>2058</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91</v>
      </c>
      <c r="D33" s="54" t="s">
        <v>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92</v>
      </c>
      <c r="D36" s="54" t="s">
        <v>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93</v>
      </c>
      <c r="D39" s="54" t="s">
        <v>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16</v>
      </c>
      <c r="E40" s="68" t="s">
        <v>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94</v>
      </c>
      <c r="D44" s="74" t="s">
        <v>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16</v>
      </c>
      <c r="C47" s="341" t="s">
        <v>2005</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2" t="s">
        <v>96</v>
      </c>
      <c r="D50" s="522"/>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c r="AI50" s="522"/>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9</v>
      </c>
      <c r="D52" s="142"/>
      <c r="E52" s="448"/>
      <c r="F52" s="449"/>
      <c r="G52" s="142" t="s">
        <v>49</v>
      </c>
      <c r="H52" s="448"/>
      <c r="I52" s="449"/>
      <c r="J52" s="142" t="s">
        <v>50</v>
      </c>
      <c r="K52" s="448"/>
      <c r="L52" s="449"/>
      <c r="M52" s="142" t="s">
        <v>51</v>
      </c>
      <c r="N52" s="141"/>
      <c r="O52" s="450" t="s">
        <v>52</v>
      </c>
      <c r="P52" s="450"/>
      <c r="Q52" s="450"/>
      <c r="R52" s="451"/>
      <c r="S52" s="451"/>
      <c r="T52" s="451"/>
      <c r="U52" s="451"/>
      <c r="V52" s="451"/>
      <c r="W52" s="451"/>
      <c r="X52" s="451"/>
      <c r="Y52" s="451"/>
      <c r="Z52" s="451"/>
      <c r="AA52" s="451"/>
      <c r="AB52" s="451"/>
      <c r="AC52" s="451"/>
      <c r="AD52" s="451"/>
      <c r="AE52" s="451"/>
      <c r="AF52" s="451"/>
      <c r="AG52" s="451"/>
      <c r="AH52" s="451"/>
      <c r="AI52" s="451"/>
      <c r="AJ52" s="143"/>
      <c r="AK52" s="88"/>
    </row>
    <row r="53" spans="2:37">
      <c r="B53" s="85"/>
      <c r="C53" s="144"/>
      <c r="D53" s="142"/>
      <c r="E53" s="142"/>
      <c r="F53" s="142"/>
      <c r="G53" s="142"/>
      <c r="H53" s="142"/>
      <c r="I53" s="142"/>
      <c r="J53" s="142"/>
      <c r="K53" s="142"/>
      <c r="L53" s="142"/>
      <c r="M53" s="142"/>
      <c r="N53" s="142"/>
      <c r="O53" s="452" t="s">
        <v>53</v>
      </c>
      <c r="P53" s="452"/>
      <c r="Q53" s="452"/>
      <c r="R53" s="453" t="s">
        <v>54</v>
      </c>
      <c r="S53" s="453"/>
      <c r="T53" s="454"/>
      <c r="U53" s="454"/>
      <c r="V53" s="454"/>
      <c r="W53" s="454"/>
      <c r="X53" s="454"/>
      <c r="Y53" s="455" t="s">
        <v>55</v>
      </c>
      <c r="Z53" s="455"/>
      <c r="AA53" s="454"/>
      <c r="AB53" s="454"/>
      <c r="AC53" s="454"/>
      <c r="AD53" s="454"/>
      <c r="AE53" s="454"/>
      <c r="AF53" s="454"/>
      <c r="AG53" s="454"/>
      <c r="AH53" s="454"/>
      <c r="AI53" s="454"/>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218" t="s">
        <v>1995</v>
      </c>
    </row>
    <row r="57" spans="2:37">
      <c r="B57" s="285" t="s">
        <v>52</v>
      </c>
      <c r="C57" s="285"/>
      <c r="D57" s="285"/>
      <c r="E57" s="240" t="s">
        <v>1982</v>
      </c>
      <c r="F57" s="240"/>
      <c r="G57" s="240"/>
      <c r="H57" s="441" t="str">
        <f>IF('別紙様式7-1（計画書）'!H63="","",'別紙様式7-1（計画書）'!H63)</f>
        <v/>
      </c>
      <c r="I57" s="441"/>
      <c r="J57" s="441"/>
      <c r="K57" s="441"/>
      <c r="L57" s="441"/>
      <c r="M57" s="441"/>
      <c r="N57" s="441"/>
      <c r="O57" s="441"/>
      <c r="P57" s="441"/>
      <c r="Q57" s="441"/>
      <c r="R57" s="285" t="s">
        <v>1983</v>
      </c>
      <c r="S57" s="285"/>
      <c r="T57" s="285"/>
      <c r="U57" s="94" t="s">
        <v>1984</v>
      </c>
      <c r="V57" s="442" t="str">
        <f>IF('別紙様式7-1（計画書）'!V63="","",'別紙様式7-1（計画書）'!V63)</f>
        <v/>
      </c>
      <c r="W57" s="442"/>
      <c r="X57" s="95" t="s">
        <v>1985</v>
      </c>
      <c r="Y57" s="442" t="str">
        <f>IF('別紙様式7-1（計画書）'!Y63="","",'別紙様式7-1（計画書）'!Y63)</f>
        <v/>
      </c>
      <c r="Z57" s="443"/>
      <c r="AG57" s="59"/>
      <c r="AH57" s="59"/>
      <c r="AI57" s="59"/>
    </row>
    <row r="58" spans="2:37">
      <c r="B58" s="285"/>
      <c r="C58" s="285"/>
      <c r="D58" s="285"/>
      <c r="E58" s="247" t="s">
        <v>1986</v>
      </c>
      <c r="F58" s="247"/>
      <c r="G58" s="247"/>
      <c r="H58" s="444" t="str">
        <f>IF('別紙様式7-1（計画書）'!H64="","",'別紙様式7-1（計画書）'!H64)</f>
        <v/>
      </c>
      <c r="I58" s="444"/>
      <c r="J58" s="444"/>
      <c r="K58" s="444"/>
      <c r="L58" s="444"/>
      <c r="M58" s="444"/>
      <c r="N58" s="444"/>
      <c r="O58" s="444"/>
      <c r="P58" s="444"/>
      <c r="Q58" s="444"/>
      <c r="R58" s="285"/>
      <c r="S58" s="285"/>
      <c r="T58" s="285"/>
      <c r="U58" s="445" t="str">
        <f>IF('別紙様式7-1（計画書）'!U64="","",'別紙様式7-1（計画書）'!U64)</f>
        <v/>
      </c>
      <c r="V58" s="446"/>
      <c r="W58" s="446"/>
      <c r="X58" s="446"/>
      <c r="Y58" s="446"/>
      <c r="Z58" s="446"/>
      <c r="AA58" s="446"/>
      <c r="AB58" s="446"/>
      <c r="AC58" s="446"/>
      <c r="AD58" s="446"/>
      <c r="AE58" s="446"/>
      <c r="AF58" s="446"/>
      <c r="AG58" s="446"/>
      <c r="AH58" s="446"/>
      <c r="AI58" s="446"/>
      <c r="AJ58" s="446"/>
      <c r="AK58" s="447"/>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5" t="s">
        <v>1987</v>
      </c>
      <c r="C60" s="285"/>
      <c r="D60" s="285"/>
      <c r="E60" s="285" t="s">
        <v>54</v>
      </c>
      <c r="F60" s="285"/>
      <c r="G60" s="285"/>
      <c r="H60" s="439" t="str">
        <f>IF('別紙様式7-1（計画書）'!H66="","",'別紙様式7-1（計画書）'!H66)</f>
        <v/>
      </c>
      <c r="I60" s="439"/>
      <c r="J60" s="439"/>
      <c r="K60" s="439"/>
      <c r="L60" s="439"/>
      <c r="M60" s="439"/>
      <c r="N60" s="439"/>
      <c r="O60" s="285" t="s">
        <v>1988</v>
      </c>
      <c r="P60" s="285"/>
      <c r="Q60" s="285"/>
      <c r="R60" s="240" t="s">
        <v>1982</v>
      </c>
      <c r="S60" s="240"/>
      <c r="T60" s="240"/>
      <c r="U60" s="441" t="str">
        <f>IF('別紙様式7-1（計画書）'!U66="","",'別紙様式7-1（計画書）'!U66)</f>
        <v/>
      </c>
      <c r="V60" s="441"/>
      <c r="W60" s="441"/>
      <c r="X60" s="441"/>
      <c r="Y60" s="441"/>
      <c r="Z60" s="441"/>
      <c r="AA60" s="441"/>
      <c r="AB60" s="242" t="s">
        <v>1989</v>
      </c>
      <c r="AC60" s="243"/>
      <c r="AD60" s="243"/>
      <c r="AE60" s="244"/>
      <c r="AF60" s="439" t="str">
        <f>IF('別紙様式7-1（計画書）'!AF66="","",'別紙様式7-1（計画書）'!AF66)</f>
        <v/>
      </c>
      <c r="AG60" s="439"/>
      <c r="AH60" s="439"/>
      <c r="AI60" s="439"/>
      <c r="AJ60" s="439"/>
      <c r="AK60" s="439"/>
    </row>
    <row r="61" spans="2:37">
      <c r="B61" s="285"/>
      <c r="C61" s="285"/>
      <c r="D61" s="285"/>
      <c r="E61" s="285" t="s">
        <v>55</v>
      </c>
      <c r="F61" s="285"/>
      <c r="G61" s="285"/>
      <c r="H61" s="439" t="str">
        <f>IF('別紙様式7-1（計画書）'!H67="","",'別紙様式7-1（計画書）'!H67)</f>
        <v/>
      </c>
      <c r="I61" s="439"/>
      <c r="J61" s="439"/>
      <c r="K61" s="439"/>
      <c r="L61" s="439"/>
      <c r="M61" s="439"/>
      <c r="N61" s="439"/>
      <c r="O61" s="285"/>
      <c r="P61" s="285"/>
      <c r="Q61" s="285"/>
      <c r="R61" s="247" t="s">
        <v>55</v>
      </c>
      <c r="S61" s="247"/>
      <c r="T61" s="247"/>
      <c r="U61" s="440" t="str">
        <f>IF('別紙様式7-1（計画書）'!U67="","",'別紙様式7-1（計画書）'!U67)</f>
        <v/>
      </c>
      <c r="V61" s="440"/>
      <c r="W61" s="440"/>
      <c r="X61" s="440"/>
      <c r="Y61" s="440"/>
      <c r="Z61" s="440"/>
      <c r="AA61" s="440"/>
      <c r="AB61" s="242" t="s">
        <v>1990</v>
      </c>
      <c r="AC61" s="243"/>
      <c r="AD61" s="243"/>
      <c r="AE61" s="244"/>
      <c r="AF61" s="439" t="str">
        <f>IF('別紙様式7-1（計画書）'!AF67="","",'別紙様式7-1（計画書）'!AF67)</f>
        <v/>
      </c>
      <c r="AG61" s="439"/>
      <c r="AH61" s="439"/>
      <c r="AI61" s="439"/>
      <c r="AJ61" s="439"/>
      <c r="AK61" s="439"/>
    </row>
    <row r="63" spans="2:37" ht="33" customHeight="1" thickBot="1">
      <c r="B63" s="282" t="s">
        <v>2064</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3.8" thickBot="1">
      <c r="B64" s="526" t="s">
        <v>17</v>
      </c>
      <c r="C64" s="527"/>
      <c r="D64" s="527"/>
      <c r="E64" s="528"/>
      <c r="F64" s="436" t="s">
        <v>18</v>
      </c>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7"/>
      <c r="AJ64" s="438"/>
      <c r="AK64" s="100" t="str">
        <f>IFERROR(IF(COUNTIF(AM65:AM88,TRUE)&gt;=1,"○","×"),"")</f>
        <v>×</v>
      </c>
    </row>
    <row r="65" spans="2:39" ht="13.5" customHeight="1">
      <c r="B65" s="225" t="s">
        <v>19</v>
      </c>
      <c r="C65" s="226"/>
      <c r="D65" s="226"/>
      <c r="E65" s="523"/>
      <c r="F65" s="101"/>
      <c r="G65" s="231" t="s">
        <v>20</v>
      </c>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2"/>
      <c r="AM65" s="131" t="b">
        <v>0</v>
      </c>
    </row>
    <row r="66" spans="2:39" ht="13.5" customHeight="1">
      <c r="B66" s="227"/>
      <c r="C66" s="228"/>
      <c r="D66" s="228"/>
      <c r="E66" s="524"/>
      <c r="F66" s="102"/>
      <c r="G66" s="238" t="s">
        <v>21</v>
      </c>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103"/>
      <c r="AM66" s="131" t="b">
        <v>0</v>
      </c>
    </row>
    <row r="67" spans="2:39" ht="21" customHeight="1">
      <c r="B67" s="227"/>
      <c r="C67" s="228"/>
      <c r="D67" s="228"/>
      <c r="E67" s="524"/>
      <c r="F67" s="102"/>
      <c r="G67" s="238" t="s">
        <v>22</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13.5" customHeight="1">
      <c r="B68" s="229"/>
      <c r="C68" s="230"/>
      <c r="D68" s="230"/>
      <c r="E68" s="525"/>
      <c r="F68" s="104"/>
      <c r="G68" s="280" t="s">
        <v>23</v>
      </c>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105"/>
      <c r="AM68" s="131" t="b">
        <v>0</v>
      </c>
    </row>
    <row r="69" spans="2:39" ht="32.25" customHeight="1">
      <c r="B69" s="225" t="s">
        <v>24</v>
      </c>
      <c r="C69" s="226"/>
      <c r="D69" s="226"/>
      <c r="E69" s="523"/>
      <c r="F69" s="106"/>
      <c r="G69" s="237" t="s">
        <v>25</v>
      </c>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107"/>
      <c r="AM69" s="131" t="b">
        <v>0</v>
      </c>
    </row>
    <row r="70" spans="2:39" ht="13.5" customHeight="1">
      <c r="B70" s="227"/>
      <c r="C70" s="228"/>
      <c r="D70" s="228"/>
      <c r="E70" s="524"/>
      <c r="F70" s="102"/>
      <c r="G70" s="238" t="s">
        <v>26</v>
      </c>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108"/>
      <c r="AM70" s="131" t="b">
        <v>0</v>
      </c>
    </row>
    <row r="71" spans="2:39" ht="13.5" customHeight="1">
      <c r="B71" s="227"/>
      <c r="C71" s="228"/>
      <c r="D71" s="228"/>
      <c r="E71" s="524"/>
      <c r="F71" s="102"/>
      <c r="G71" s="238" t="s">
        <v>27</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3"/>
      <c r="AM71" s="131" t="b">
        <v>0</v>
      </c>
    </row>
    <row r="72" spans="2:39" ht="13.5" customHeight="1">
      <c r="B72" s="229"/>
      <c r="C72" s="230"/>
      <c r="D72" s="230"/>
      <c r="E72" s="525"/>
      <c r="F72" s="109"/>
      <c r="G72" s="239" t="s">
        <v>28</v>
      </c>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6"/>
      <c r="AM72" s="131" t="b">
        <v>0</v>
      </c>
    </row>
    <row r="73" spans="2:39" ht="13.5" customHeight="1">
      <c r="B73" s="225" t="s">
        <v>29</v>
      </c>
      <c r="C73" s="226"/>
      <c r="D73" s="226"/>
      <c r="E73" s="523"/>
      <c r="F73" s="110"/>
      <c r="G73" s="237" t="s">
        <v>30</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8"/>
      <c r="AM73" s="131" t="b">
        <v>0</v>
      </c>
    </row>
    <row r="74" spans="2:39" ht="26.25" customHeight="1">
      <c r="B74" s="227"/>
      <c r="C74" s="228"/>
      <c r="D74" s="228"/>
      <c r="E74" s="524"/>
      <c r="F74" s="102"/>
      <c r="G74" s="238" t="s">
        <v>31</v>
      </c>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103"/>
      <c r="AM74" s="131" t="b">
        <v>0</v>
      </c>
    </row>
    <row r="75" spans="2:39" ht="13.5" customHeight="1">
      <c r="B75" s="227"/>
      <c r="C75" s="228"/>
      <c r="D75" s="228"/>
      <c r="E75" s="524"/>
      <c r="F75" s="102"/>
      <c r="G75" s="238" t="s">
        <v>32</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4.25" customHeight="1">
      <c r="B76" s="229"/>
      <c r="C76" s="230"/>
      <c r="D76" s="230"/>
      <c r="E76" s="525"/>
      <c r="F76" s="104"/>
      <c r="G76" s="235" t="s">
        <v>33</v>
      </c>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111"/>
      <c r="AM76" s="131" t="b">
        <v>0</v>
      </c>
    </row>
    <row r="77" spans="2:39" ht="24.75" customHeight="1">
      <c r="B77" s="225" t="s">
        <v>34</v>
      </c>
      <c r="C77" s="226"/>
      <c r="D77" s="226"/>
      <c r="E77" s="523"/>
      <c r="F77" s="106"/>
      <c r="G77" s="233" t="s">
        <v>35</v>
      </c>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108"/>
      <c r="AM77" s="131" t="b">
        <v>0</v>
      </c>
    </row>
    <row r="78" spans="2:39" ht="27" customHeight="1">
      <c r="B78" s="227"/>
      <c r="C78" s="228"/>
      <c r="D78" s="228"/>
      <c r="E78" s="524"/>
      <c r="F78" s="102"/>
      <c r="G78" s="234" t="s">
        <v>36</v>
      </c>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108"/>
      <c r="AM78" s="131" t="b">
        <v>0</v>
      </c>
    </row>
    <row r="79" spans="2:39" ht="13.5" customHeight="1">
      <c r="B79" s="227"/>
      <c r="C79" s="228"/>
      <c r="D79" s="228"/>
      <c r="E79" s="524"/>
      <c r="F79" s="102"/>
      <c r="G79" s="234" t="s">
        <v>37</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12"/>
      <c r="AM79" s="131" t="b">
        <v>0</v>
      </c>
    </row>
    <row r="80" spans="2:39" ht="13.5" customHeight="1">
      <c r="B80" s="229"/>
      <c r="C80" s="230"/>
      <c r="D80" s="230"/>
      <c r="E80" s="525"/>
      <c r="F80" s="109"/>
      <c r="G80" s="235" t="s">
        <v>38</v>
      </c>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6"/>
      <c r="AM80" s="131" t="b">
        <v>0</v>
      </c>
    </row>
    <row r="81" spans="2:39" ht="21.75" customHeight="1">
      <c r="B81" s="225" t="s">
        <v>39</v>
      </c>
      <c r="C81" s="226"/>
      <c r="D81" s="226"/>
      <c r="E81" s="523"/>
      <c r="F81" s="110"/>
      <c r="G81" s="277" t="s">
        <v>40</v>
      </c>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108"/>
      <c r="AM81" s="131" t="b">
        <v>0</v>
      </c>
    </row>
    <row r="82" spans="2:39" ht="24" customHeight="1">
      <c r="B82" s="227"/>
      <c r="C82" s="228"/>
      <c r="D82" s="228"/>
      <c r="E82" s="524"/>
      <c r="F82" s="102"/>
      <c r="G82" s="234" t="s">
        <v>41</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03"/>
      <c r="AM82" s="131" t="b">
        <v>0</v>
      </c>
    </row>
    <row r="83" spans="2:39" ht="23.25" customHeight="1">
      <c r="B83" s="227"/>
      <c r="C83" s="228"/>
      <c r="D83" s="228"/>
      <c r="E83" s="524"/>
      <c r="F83" s="102"/>
      <c r="G83" s="234" t="s">
        <v>42</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13.5" customHeight="1">
      <c r="B84" s="229"/>
      <c r="C84" s="230"/>
      <c r="D84" s="230"/>
      <c r="E84" s="525"/>
      <c r="F84" s="109"/>
      <c r="G84" s="235" t="s">
        <v>43</v>
      </c>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111"/>
      <c r="AM84" s="131" t="b">
        <v>0</v>
      </c>
    </row>
    <row r="85" spans="2:39" ht="23.25" customHeight="1">
      <c r="B85" s="225" t="s">
        <v>44</v>
      </c>
      <c r="C85" s="226"/>
      <c r="D85" s="226"/>
      <c r="E85" s="523"/>
      <c r="F85" s="110"/>
      <c r="G85" s="277" t="s">
        <v>45</v>
      </c>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8"/>
      <c r="AM85" s="131" t="b">
        <v>0</v>
      </c>
    </row>
    <row r="86" spans="2:39" ht="13.5" customHeight="1">
      <c r="B86" s="227"/>
      <c r="C86" s="228"/>
      <c r="D86" s="228"/>
      <c r="E86" s="524"/>
      <c r="F86" s="102"/>
      <c r="G86" s="234" t="s">
        <v>46</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103"/>
      <c r="AM86" s="131" t="b">
        <v>0</v>
      </c>
    </row>
    <row r="87" spans="2:39" ht="13.5" customHeight="1">
      <c r="B87" s="227"/>
      <c r="C87" s="228"/>
      <c r="D87" s="228"/>
      <c r="E87" s="524"/>
      <c r="F87" s="102"/>
      <c r="G87" s="234" t="s">
        <v>47</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4.25" customHeight="1" thickBot="1">
      <c r="B88" s="229"/>
      <c r="C88" s="230"/>
      <c r="D88" s="230"/>
      <c r="E88" s="525"/>
      <c r="F88" s="113"/>
      <c r="G88" s="279" t="s">
        <v>48</v>
      </c>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76</xdr:row>
                    <xdr:rowOff>45720</xdr:rowOff>
                  </from>
                  <to>
                    <xdr:col>6</xdr:col>
                    <xdr:colOff>22860</xdr:colOff>
                    <xdr:row>76</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77</xdr:row>
                    <xdr:rowOff>68580</xdr:rowOff>
                  </from>
                  <to>
                    <xdr:col>6</xdr:col>
                    <xdr:colOff>22860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77</xdr:row>
                    <xdr:rowOff>312420</xdr:rowOff>
                  </from>
                  <to>
                    <xdr:col>6</xdr:col>
                    <xdr:colOff>22860</xdr:colOff>
                    <xdr:row>79</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78</xdr:row>
                    <xdr:rowOff>144780</xdr:rowOff>
                  </from>
                  <to>
                    <xdr:col>6</xdr:col>
                    <xdr:colOff>22860</xdr:colOff>
                    <xdr:row>80</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80</xdr:row>
                    <xdr:rowOff>38100</xdr:rowOff>
                  </from>
                  <to>
                    <xdr:col>6</xdr:col>
                    <xdr:colOff>22860</xdr:colOff>
                    <xdr:row>80</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81</xdr:row>
                    <xdr:rowOff>45720</xdr:rowOff>
                  </from>
                  <to>
                    <xdr:col>6</xdr:col>
                    <xdr:colOff>22860</xdr:colOff>
                    <xdr:row>81</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82</xdr:row>
                    <xdr:rowOff>38100</xdr:rowOff>
                  </from>
                  <to>
                    <xdr:col>6</xdr:col>
                    <xdr:colOff>22860</xdr:colOff>
                    <xdr:row>82</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82</xdr:row>
                    <xdr:rowOff>266700</xdr:rowOff>
                  </from>
                  <to>
                    <xdr:col>6</xdr:col>
                    <xdr:colOff>22860</xdr:colOff>
                    <xdr:row>84</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84</xdr:row>
                    <xdr:rowOff>38100</xdr:rowOff>
                  </from>
                  <to>
                    <xdr:col>6</xdr:col>
                    <xdr:colOff>22860</xdr:colOff>
                    <xdr:row>84</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84</xdr:row>
                    <xdr:rowOff>266700</xdr:rowOff>
                  </from>
                  <to>
                    <xdr:col>6</xdr:col>
                    <xdr:colOff>22860</xdr:colOff>
                    <xdr:row>86</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86</xdr:row>
                    <xdr:rowOff>144780</xdr:rowOff>
                  </from>
                  <to>
                    <xdr:col>6</xdr:col>
                    <xdr:colOff>22860</xdr:colOff>
                    <xdr:row>88</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5" customWidth="1"/>
    <col min="2" max="2" width="18.5" style="25" customWidth="1"/>
    <col min="3" max="3" width="28" style="25" customWidth="1"/>
    <col min="4" max="4" width="42.8984375" style="25" customWidth="1"/>
    <col min="5" max="5" width="37.69921875" style="25" customWidth="1"/>
    <col min="6" max="6" width="38.59765625" style="25" customWidth="1"/>
    <col min="7" max="7" width="15" style="25" customWidth="1"/>
    <col min="8" max="8" width="39" style="25" customWidth="1"/>
    <col min="9" max="9" width="36.59765625" style="25" customWidth="1"/>
    <col min="10" max="257" width="9" style="26"/>
    <col min="258" max="258" width="7.59765625" style="26" customWidth="1"/>
    <col min="259" max="259" width="12.59765625" style="26" customWidth="1"/>
    <col min="260" max="260" width="16.09765625" style="26" customWidth="1"/>
    <col min="261" max="261" width="40.5" style="26" bestFit="1" customWidth="1"/>
    <col min="262" max="262" width="55.59765625" style="26" customWidth="1"/>
    <col min="263" max="263" width="18.59765625" style="26" customWidth="1"/>
    <col min="264" max="264" width="20.59765625" style="26" customWidth="1"/>
    <col min="265" max="265" width="22.59765625" style="26" customWidth="1"/>
    <col min="266" max="513" width="9" style="26"/>
    <col min="514" max="514" width="7.59765625" style="26" customWidth="1"/>
    <col min="515" max="515" width="12.59765625" style="26" customWidth="1"/>
    <col min="516" max="516" width="16.09765625" style="26" customWidth="1"/>
    <col min="517" max="517" width="40.5" style="26" bestFit="1" customWidth="1"/>
    <col min="518" max="518" width="55.59765625" style="26" customWidth="1"/>
    <col min="519" max="519" width="18.59765625" style="26" customWidth="1"/>
    <col min="520" max="520" width="20.59765625" style="26" customWidth="1"/>
    <col min="521" max="521" width="22.59765625" style="26" customWidth="1"/>
    <col min="522" max="769" width="9" style="26"/>
    <col min="770" max="770" width="7.59765625" style="26" customWidth="1"/>
    <col min="771" max="771" width="12.59765625" style="26" customWidth="1"/>
    <col min="772" max="772" width="16.09765625" style="26" customWidth="1"/>
    <col min="773" max="773" width="40.5" style="26" bestFit="1" customWidth="1"/>
    <col min="774" max="774" width="55.59765625" style="26" customWidth="1"/>
    <col min="775" max="775" width="18.59765625" style="26" customWidth="1"/>
    <col min="776" max="776" width="20.59765625" style="26" customWidth="1"/>
    <col min="777" max="777" width="22.59765625" style="26" customWidth="1"/>
    <col min="778" max="1025" width="9" style="26"/>
    <col min="1026" max="1026" width="7.59765625" style="26" customWidth="1"/>
    <col min="1027" max="1027" width="12.59765625" style="26" customWidth="1"/>
    <col min="1028" max="1028" width="16.09765625" style="26" customWidth="1"/>
    <col min="1029" max="1029" width="40.5" style="26" bestFit="1" customWidth="1"/>
    <col min="1030" max="1030" width="55.59765625" style="26" customWidth="1"/>
    <col min="1031" max="1031" width="18.59765625" style="26" customWidth="1"/>
    <col min="1032" max="1032" width="20.59765625" style="26" customWidth="1"/>
    <col min="1033" max="1033" width="22.59765625" style="26" customWidth="1"/>
    <col min="1034" max="1281" width="9" style="26"/>
    <col min="1282" max="1282" width="7.59765625" style="26" customWidth="1"/>
    <col min="1283" max="1283" width="12.59765625" style="26" customWidth="1"/>
    <col min="1284" max="1284" width="16.09765625" style="26" customWidth="1"/>
    <col min="1285" max="1285" width="40.5" style="26" bestFit="1" customWidth="1"/>
    <col min="1286" max="1286" width="55.59765625" style="26" customWidth="1"/>
    <col min="1287" max="1287" width="18.59765625" style="26" customWidth="1"/>
    <col min="1288" max="1288" width="20.59765625" style="26" customWidth="1"/>
    <col min="1289" max="1289" width="22.59765625" style="26" customWidth="1"/>
    <col min="1290" max="1537" width="9" style="26"/>
    <col min="1538" max="1538" width="7.59765625" style="26" customWidth="1"/>
    <col min="1539" max="1539" width="12.59765625" style="26" customWidth="1"/>
    <col min="1540" max="1540" width="16.09765625" style="26" customWidth="1"/>
    <col min="1541" max="1541" width="40.5" style="26" bestFit="1" customWidth="1"/>
    <col min="1542" max="1542" width="55.59765625" style="26" customWidth="1"/>
    <col min="1543" max="1543" width="18.59765625" style="26" customWidth="1"/>
    <col min="1544" max="1544" width="20.59765625" style="26" customWidth="1"/>
    <col min="1545" max="1545" width="22.59765625" style="26" customWidth="1"/>
    <col min="1546" max="1793" width="9" style="26"/>
    <col min="1794" max="1794" width="7.59765625" style="26" customWidth="1"/>
    <col min="1795" max="1795" width="12.59765625" style="26" customWidth="1"/>
    <col min="1796" max="1796" width="16.09765625" style="26" customWidth="1"/>
    <col min="1797" max="1797" width="40.5" style="26" bestFit="1" customWidth="1"/>
    <col min="1798" max="1798" width="55.59765625" style="26" customWidth="1"/>
    <col min="1799" max="1799" width="18.59765625" style="26" customWidth="1"/>
    <col min="1800" max="1800" width="20.59765625" style="26" customWidth="1"/>
    <col min="1801" max="1801" width="22.59765625" style="26" customWidth="1"/>
    <col min="1802" max="2049" width="9" style="26"/>
    <col min="2050" max="2050" width="7.59765625" style="26" customWidth="1"/>
    <col min="2051" max="2051" width="12.59765625" style="26" customWidth="1"/>
    <col min="2052" max="2052" width="16.09765625" style="26" customWidth="1"/>
    <col min="2053" max="2053" width="40.5" style="26" bestFit="1" customWidth="1"/>
    <col min="2054" max="2054" width="55.59765625" style="26" customWidth="1"/>
    <col min="2055" max="2055" width="18.59765625" style="26" customWidth="1"/>
    <col min="2056" max="2056" width="20.59765625" style="26" customWidth="1"/>
    <col min="2057" max="2057" width="22.59765625" style="26" customWidth="1"/>
    <col min="2058" max="2305" width="9" style="26"/>
    <col min="2306" max="2306" width="7.59765625" style="26" customWidth="1"/>
    <col min="2307" max="2307" width="12.59765625" style="26" customWidth="1"/>
    <col min="2308" max="2308" width="16.09765625" style="26" customWidth="1"/>
    <col min="2309" max="2309" width="40.5" style="26" bestFit="1" customWidth="1"/>
    <col min="2310" max="2310" width="55.59765625" style="26" customWidth="1"/>
    <col min="2311" max="2311" width="18.59765625" style="26" customWidth="1"/>
    <col min="2312" max="2312" width="20.59765625" style="26" customWidth="1"/>
    <col min="2313" max="2313" width="22.59765625" style="26" customWidth="1"/>
    <col min="2314" max="2561" width="9" style="26"/>
    <col min="2562" max="2562" width="7.59765625" style="26" customWidth="1"/>
    <col min="2563" max="2563" width="12.59765625" style="26" customWidth="1"/>
    <col min="2564" max="2564" width="16.09765625" style="26" customWidth="1"/>
    <col min="2565" max="2565" width="40.5" style="26" bestFit="1" customWidth="1"/>
    <col min="2566" max="2566" width="55.59765625" style="26" customWidth="1"/>
    <col min="2567" max="2567" width="18.59765625" style="26" customWidth="1"/>
    <col min="2568" max="2568" width="20.59765625" style="26" customWidth="1"/>
    <col min="2569" max="2569" width="22.59765625" style="26" customWidth="1"/>
    <col min="2570" max="2817" width="9" style="26"/>
    <col min="2818" max="2818" width="7.59765625" style="26" customWidth="1"/>
    <col min="2819" max="2819" width="12.59765625" style="26" customWidth="1"/>
    <col min="2820" max="2820" width="16.09765625" style="26" customWidth="1"/>
    <col min="2821" max="2821" width="40.5" style="26" bestFit="1" customWidth="1"/>
    <col min="2822" max="2822" width="55.59765625" style="26" customWidth="1"/>
    <col min="2823" max="2823" width="18.59765625" style="26" customWidth="1"/>
    <col min="2824" max="2824" width="20.59765625" style="26" customWidth="1"/>
    <col min="2825" max="2825" width="22.59765625" style="26" customWidth="1"/>
    <col min="2826" max="3073" width="9" style="26"/>
    <col min="3074" max="3074" width="7.59765625" style="26" customWidth="1"/>
    <col min="3075" max="3075" width="12.59765625" style="26" customWidth="1"/>
    <col min="3076" max="3076" width="16.09765625" style="26" customWidth="1"/>
    <col min="3077" max="3077" width="40.5" style="26" bestFit="1" customWidth="1"/>
    <col min="3078" max="3078" width="55.59765625" style="26" customWidth="1"/>
    <col min="3079" max="3079" width="18.59765625" style="26" customWidth="1"/>
    <col min="3080" max="3080" width="20.59765625" style="26" customWidth="1"/>
    <col min="3081" max="3081" width="22.59765625" style="26" customWidth="1"/>
    <col min="3082" max="3329" width="9" style="26"/>
    <col min="3330" max="3330" width="7.59765625" style="26" customWidth="1"/>
    <col min="3331" max="3331" width="12.59765625" style="26" customWidth="1"/>
    <col min="3332" max="3332" width="16.09765625" style="26" customWidth="1"/>
    <col min="3333" max="3333" width="40.5" style="26" bestFit="1" customWidth="1"/>
    <col min="3334" max="3334" width="55.59765625" style="26" customWidth="1"/>
    <col min="3335" max="3335" width="18.59765625" style="26" customWidth="1"/>
    <col min="3336" max="3336" width="20.59765625" style="26" customWidth="1"/>
    <col min="3337" max="3337" width="22.59765625" style="26" customWidth="1"/>
    <col min="3338" max="3585" width="9" style="26"/>
    <col min="3586" max="3586" width="7.59765625" style="26" customWidth="1"/>
    <col min="3587" max="3587" width="12.59765625" style="26" customWidth="1"/>
    <col min="3588" max="3588" width="16.09765625" style="26" customWidth="1"/>
    <col min="3589" max="3589" width="40.5" style="26" bestFit="1" customWidth="1"/>
    <col min="3590" max="3590" width="55.59765625" style="26" customWidth="1"/>
    <col min="3591" max="3591" width="18.59765625" style="26" customWidth="1"/>
    <col min="3592" max="3592" width="20.59765625" style="26" customWidth="1"/>
    <col min="3593" max="3593" width="22.59765625" style="26" customWidth="1"/>
    <col min="3594" max="3841" width="9" style="26"/>
    <col min="3842" max="3842" width="7.59765625" style="26" customWidth="1"/>
    <col min="3843" max="3843" width="12.59765625" style="26" customWidth="1"/>
    <col min="3844" max="3844" width="16.09765625" style="26" customWidth="1"/>
    <col min="3845" max="3845" width="40.5" style="26" bestFit="1" customWidth="1"/>
    <col min="3846" max="3846" width="55.59765625" style="26" customWidth="1"/>
    <col min="3847" max="3847" width="18.59765625" style="26" customWidth="1"/>
    <col min="3848" max="3848" width="20.59765625" style="26" customWidth="1"/>
    <col min="3849" max="3849" width="22.59765625" style="26" customWidth="1"/>
    <col min="3850" max="4097" width="9" style="26"/>
    <col min="4098" max="4098" width="7.59765625" style="26" customWidth="1"/>
    <col min="4099" max="4099" width="12.59765625" style="26" customWidth="1"/>
    <col min="4100" max="4100" width="16.09765625" style="26" customWidth="1"/>
    <col min="4101" max="4101" width="40.5" style="26" bestFit="1" customWidth="1"/>
    <col min="4102" max="4102" width="55.59765625" style="26" customWidth="1"/>
    <col min="4103" max="4103" width="18.59765625" style="26" customWidth="1"/>
    <col min="4104" max="4104" width="20.59765625" style="26" customWidth="1"/>
    <col min="4105" max="4105" width="22.59765625" style="26" customWidth="1"/>
    <col min="4106" max="4353" width="9" style="26"/>
    <col min="4354" max="4354" width="7.59765625" style="26" customWidth="1"/>
    <col min="4355" max="4355" width="12.59765625" style="26" customWidth="1"/>
    <col min="4356" max="4356" width="16.09765625" style="26" customWidth="1"/>
    <col min="4357" max="4357" width="40.5" style="26" bestFit="1" customWidth="1"/>
    <col min="4358" max="4358" width="55.59765625" style="26" customWidth="1"/>
    <col min="4359" max="4359" width="18.59765625" style="26" customWidth="1"/>
    <col min="4360" max="4360" width="20.59765625" style="26" customWidth="1"/>
    <col min="4361" max="4361" width="22.59765625" style="26" customWidth="1"/>
    <col min="4362" max="4609" width="9" style="26"/>
    <col min="4610" max="4610" width="7.59765625" style="26" customWidth="1"/>
    <col min="4611" max="4611" width="12.59765625" style="26" customWidth="1"/>
    <col min="4612" max="4612" width="16.09765625" style="26" customWidth="1"/>
    <col min="4613" max="4613" width="40.5" style="26" bestFit="1" customWidth="1"/>
    <col min="4614" max="4614" width="55.59765625" style="26" customWidth="1"/>
    <col min="4615" max="4615" width="18.59765625" style="26" customWidth="1"/>
    <col min="4616" max="4616" width="20.59765625" style="26" customWidth="1"/>
    <col min="4617" max="4617" width="22.59765625" style="26" customWidth="1"/>
    <col min="4618" max="4865" width="9" style="26"/>
    <col min="4866" max="4866" width="7.59765625" style="26" customWidth="1"/>
    <col min="4867" max="4867" width="12.59765625" style="26" customWidth="1"/>
    <col min="4868" max="4868" width="16.09765625" style="26" customWidth="1"/>
    <col min="4869" max="4869" width="40.5" style="26" bestFit="1" customWidth="1"/>
    <col min="4870" max="4870" width="55.59765625" style="26" customWidth="1"/>
    <col min="4871" max="4871" width="18.59765625" style="26" customWidth="1"/>
    <col min="4872" max="4872" width="20.59765625" style="26" customWidth="1"/>
    <col min="4873" max="4873" width="22.59765625" style="26" customWidth="1"/>
    <col min="4874" max="5121" width="9" style="26"/>
    <col min="5122" max="5122" width="7.59765625" style="26" customWidth="1"/>
    <col min="5123" max="5123" width="12.59765625" style="26" customWidth="1"/>
    <col min="5124" max="5124" width="16.09765625" style="26" customWidth="1"/>
    <col min="5125" max="5125" width="40.5" style="26" bestFit="1" customWidth="1"/>
    <col min="5126" max="5126" width="55.59765625" style="26" customWidth="1"/>
    <col min="5127" max="5127" width="18.59765625" style="26" customWidth="1"/>
    <col min="5128" max="5128" width="20.59765625" style="26" customWidth="1"/>
    <col min="5129" max="5129" width="22.59765625" style="26" customWidth="1"/>
    <col min="5130" max="5377" width="9" style="26"/>
    <col min="5378" max="5378" width="7.59765625" style="26" customWidth="1"/>
    <col min="5379" max="5379" width="12.59765625" style="26" customWidth="1"/>
    <col min="5380" max="5380" width="16.09765625" style="26" customWidth="1"/>
    <col min="5381" max="5381" width="40.5" style="26" bestFit="1" customWidth="1"/>
    <col min="5382" max="5382" width="55.59765625" style="26" customWidth="1"/>
    <col min="5383" max="5383" width="18.59765625" style="26" customWidth="1"/>
    <col min="5384" max="5384" width="20.59765625" style="26" customWidth="1"/>
    <col min="5385" max="5385" width="22.59765625" style="26" customWidth="1"/>
    <col min="5386" max="5633" width="9" style="26"/>
    <col min="5634" max="5634" width="7.59765625" style="26" customWidth="1"/>
    <col min="5635" max="5635" width="12.59765625" style="26" customWidth="1"/>
    <col min="5636" max="5636" width="16.09765625" style="26" customWidth="1"/>
    <col min="5637" max="5637" width="40.5" style="26" bestFit="1" customWidth="1"/>
    <col min="5638" max="5638" width="55.59765625" style="26" customWidth="1"/>
    <col min="5639" max="5639" width="18.59765625" style="26" customWidth="1"/>
    <col min="5640" max="5640" width="20.59765625" style="26" customWidth="1"/>
    <col min="5641" max="5641" width="22.59765625" style="26" customWidth="1"/>
    <col min="5642" max="5889" width="9" style="26"/>
    <col min="5890" max="5890" width="7.59765625" style="26" customWidth="1"/>
    <col min="5891" max="5891" width="12.59765625" style="26" customWidth="1"/>
    <col min="5892" max="5892" width="16.09765625" style="26" customWidth="1"/>
    <col min="5893" max="5893" width="40.5" style="26" bestFit="1" customWidth="1"/>
    <col min="5894" max="5894" width="55.59765625" style="26" customWidth="1"/>
    <col min="5895" max="5895" width="18.59765625" style="26" customWidth="1"/>
    <col min="5896" max="5896" width="20.59765625" style="26" customWidth="1"/>
    <col min="5897" max="5897" width="22.59765625" style="26" customWidth="1"/>
    <col min="5898" max="6145" width="9" style="26"/>
    <col min="6146" max="6146" width="7.59765625" style="26" customWidth="1"/>
    <col min="6147" max="6147" width="12.59765625" style="26" customWidth="1"/>
    <col min="6148" max="6148" width="16.09765625" style="26" customWidth="1"/>
    <col min="6149" max="6149" width="40.5" style="26" bestFit="1" customWidth="1"/>
    <col min="6150" max="6150" width="55.59765625" style="26" customWidth="1"/>
    <col min="6151" max="6151" width="18.59765625" style="26" customWidth="1"/>
    <col min="6152" max="6152" width="20.59765625" style="26" customWidth="1"/>
    <col min="6153" max="6153" width="22.59765625" style="26" customWidth="1"/>
    <col min="6154" max="6401" width="9" style="26"/>
    <col min="6402" max="6402" width="7.59765625" style="26" customWidth="1"/>
    <col min="6403" max="6403" width="12.59765625" style="26" customWidth="1"/>
    <col min="6404" max="6404" width="16.09765625" style="26" customWidth="1"/>
    <col min="6405" max="6405" width="40.5" style="26" bestFit="1" customWidth="1"/>
    <col min="6406" max="6406" width="55.59765625" style="26" customWidth="1"/>
    <col min="6407" max="6407" width="18.59765625" style="26" customWidth="1"/>
    <col min="6408" max="6408" width="20.59765625" style="26" customWidth="1"/>
    <col min="6409" max="6409" width="22.59765625" style="26" customWidth="1"/>
    <col min="6410" max="6657" width="9" style="26"/>
    <col min="6658" max="6658" width="7.59765625" style="26" customWidth="1"/>
    <col min="6659" max="6659" width="12.59765625" style="26" customWidth="1"/>
    <col min="6660" max="6660" width="16.09765625" style="26" customWidth="1"/>
    <col min="6661" max="6661" width="40.5" style="26" bestFit="1" customWidth="1"/>
    <col min="6662" max="6662" width="55.59765625" style="26" customWidth="1"/>
    <col min="6663" max="6663" width="18.59765625" style="26" customWidth="1"/>
    <col min="6664" max="6664" width="20.59765625" style="26" customWidth="1"/>
    <col min="6665" max="6665" width="22.59765625" style="26" customWidth="1"/>
    <col min="6666" max="6913" width="9" style="26"/>
    <col min="6914" max="6914" width="7.59765625" style="26" customWidth="1"/>
    <col min="6915" max="6915" width="12.59765625" style="26" customWidth="1"/>
    <col min="6916" max="6916" width="16.09765625" style="26" customWidth="1"/>
    <col min="6917" max="6917" width="40.5" style="26" bestFit="1" customWidth="1"/>
    <col min="6918" max="6918" width="55.59765625" style="26" customWidth="1"/>
    <col min="6919" max="6919" width="18.59765625" style="26" customWidth="1"/>
    <col min="6920" max="6920" width="20.59765625" style="26" customWidth="1"/>
    <col min="6921" max="6921" width="22.59765625" style="26" customWidth="1"/>
    <col min="6922" max="7169" width="9" style="26"/>
    <col min="7170" max="7170" width="7.59765625" style="26" customWidth="1"/>
    <col min="7171" max="7171" width="12.59765625" style="26" customWidth="1"/>
    <col min="7172" max="7172" width="16.09765625" style="26" customWidth="1"/>
    <col min="7173" max="7173" width="40.5" style="26" bestFit="1" customWidth="1"/>
    <col min="7174" max="7174" width="55.59765625" style="26" customWidth="1"/>
    <col min="7175" max="7175" width="18.59765625" style="26" customWidth="1"/>
    <col min="7176" max="7176" width="20.59765625" style="26" customWidth="1"/>
    <col min="7177" max="7177" width="22.59765625" style="26" customWidth="1"/>
    <col min="7178" max="7425" width="9" style="26"/>
    <col min="7426" max="7426" width="7.59765625" style="26" customWidth="1"/>
    <col min="7427" max="7427" width="12.59765625" style="26" customWidth="1"/>
    <col min="7428" max="7428" width="16.09765625" style="26" customWidth="1"/>
    <col min="7429" max="7429" width="40.5" style="26" bestFit="1" customWidth="1"/>
    <col min="7430" max="7430" width="55.59765625" style="26" customWidth="1"/>
    <col min="7431" max="7431" width="18.59765625" style="26" customWidth="1"/>
    <col min="7432" max="7432" width="20.59765625" style="26" customWidth="1"/>
    <col min="7433" max="7433" width="22.59765625" style="26" customWidth="1"/>
    <col min="7434" max="7681" width="9" style="26"/>
    <col min="7682" max="7682" width="7.59765625" style="26" customWidth="1"/>
    <col min="7683" max="7683" width="12.59765625" style="26" customWidth="1"/>
    <col min="7684" max="7684" width="16.09765625" style="26" customWidth="1"/>
    <col min="7685" max="7685" width="40.5" style="26" bestFit="1" customWidth="1"/>
    <col min="7686" max="7686" width="55.59765625" style="26" customWidth="1"/>
    <col min="7687" max="7687" width="18.59765625" style="26" customWidth="1"/>
    <col min="7688" max="7688" width="20.59765625" style="26" customWidth="1"/>
    <col min="7689" max="7689" width="22.59765625" style="26" customWidth="1"/>
    <col min="7690" max="7937" width="9" style="26"/>
    <col min="7938" max="7938" width="7.59765625" style="26" customWidth="1"/>
    <col min="7939" max="7939" width="12.59765625" style="26" customWidth="1"/>
    <col min="7940" max="7940" width="16.09765625" style="26" customWidth="1"/>
    <col min="7941" max="7941" width="40.5" style="26" bestFit="1" customWidth="1"/>
    <col min="7942" max="7942" width="55.59765625" style="26" customWidth="1"/>
    <col min="7943" max="7943" width="18.59765625" style="26" customWidth="1"/>
    <col min="7944" max="7944" width="20.59765625" style="26" customWidth="1"/>
    <col min="7945" max="7945" width="22.59765625" style="26" customWidth="1"/>
    <col min="7946" max="8193" width="9" style="26"/>
    <col min="8194" max="8194" width="7.59765625" style="26" customWidth="1"/>
    <col min="8195" max="8195" width="12.59765625" style="26" customWidth="1"/>
    <col min="8196" max="8196" width="16.09765625" style="26" customWidth="1"/>
    <col min="8197" max="8197" width="40.5" style="26" bestFit="1" customWidth="1"/>
    <col min="8198" max="8198" width="55.59765625" style="26" customWidth="1"/>
    <col min="8199" max="8199" width="18.59765625" style="26" customWidth="1"/>
    <col min="8200" max="8200" width="20.59765625" style="26" customWidth="1"/>
    <col min="8201" max="8201" width="22.59765625" style="26" customWidth="1"/>
    <col min="8202" max="8449" width="9" style="26"/>
    <col min="8450" max="8450" width="7.59765625" style="26" customWidth="1"/>
    <col min="8451" max="8451" width="12.59765625" style="26" customWidth="1"/>
    <col min="8452" max="8452" width="16.09765625" style="26" customWidth="1"/>
    <col min="8453" max="8453" width="40.5" style="26" bestFit="1" customWidth="1"/>
    <col min="8454" max="8454" width="55.59765625" style="26" customWidth="1"/>
    <col min="8455" max="8455" width="18.59765625" style="26" customWidth="1"/>
    <col min="8456" max="8456" width="20.59765625" style="26" customWidth="1"/>
    <col min="8457" max="8457" width="22.59765625" style="26" customWidth="1"/>
    <col min="8458" max="8705" width="9" style="26"/>
    <col min="8706" max="8706" width="7.59765625" style="26" customWidth="1"/>
    <col min="8707" max="8707" width="12.59765625" style="26" customWidth="1"/>
    <col min="8708" max="8708" width="16.09765625" style="26" customWidth="1"/>
    <col min="8709" max="8709" width="40.5" style="26" bestFit="1" customWidth="1"/>
    <col min="8710" max="8710" width="55.59765625" style="26" customWidth="1"/>
    <col min="8711" max="8711" width="18.59765625" style="26" customWidth="1"/>
    <col min="8712" max="8712" width="20.59765625" style="26" customWidth="1"/>
    <col min="8713" max="8713" width="22.59765625" style="26" customWidth="1"/>
    <col min="8714" max="8961" width="9" style="26"/>
    <col min="8962" max="8962" width="7.59765625" style="26" customWidth="1"/>
    <col min="8963" max="8963" width="12.59765625" style="26" customWidth="1"/>
    <col min="8964" max="8964" width="16.09765625" style="26" customWidth="1"/>
    <col min="8965" max="8965" width="40.5" style="26" bestFit="1" customWidth="1"/>
    <col min="8966" max="8966" width="55.59765625" style="26" customWidth="1"/>
    <col min="8967" max="8967" width="18.59765625" style="26" customWidth="1"/>
    <col min="8968" max="8968" width="20.59765625" style="26" customWidth="1"/>
    <col min="8969" max="8969" width="22.59765625" style="26" customWidth="1"/>
    <col min="8970" max="9217" width="9" style="26"/>
    <col min="9218" max="9218" width="7.59765625" style="26" customWidth="1"/>
    <col min="9219" max="9219" width="12.59765625" style="26" customWidth="1"/>
    <col min="9220" max="9220" width="16.09765625" style="26" customWidth="1"/>
    <col min="9221" max="9221" width="40.5" style="26" bestFit="1" customWidth="1"/>
    <col min="9222" max="9222" width="55.59765625" style="26" customWidth="1"/>
    <col min="9223" max="9223" width="18.59765625" style="26" customWidth="1"/>
    <col min="9224" max="9224" width="20.59765625" style="26" customWidth="1"/>
    <col min="9225" max="9225" width="22.59765625" style="26" customWidth="1"/>
    <col min="9226" max="9473" width="9" style="26"/>
    <col min="9474" max="9474" width="7.59765625" style="26" customWidth="1"/>
    <col min="9475" max="9475" width="12.59765625" style="26" customWidth="1"/>
    <col min="9476" max="9476" width="16.09765625" style="26" customWidth="1"/>
    <col min="9477" max="9477" width="40.5" style="26" bestFit="1" customWidth="1"/>
    <col min="9478" max="9478" width="55.59765625" style="26" customWidth="1"/>
    <col min="9479" max="9479" width="18.59765625" style="26" customWidth="1"/>
    <col min="9480" max="9480" width="20.59765625" style="26" customWidth="1"/>
    <col min="9481" max="9481" width="22.59765625" style="26" customWidth="1"/>
    <col min="9482" max="9729" width="9" style="26"/>
    <col min="9730" max="9730" width="7.59765625" style="26" customWidth="1"/>
    <col min="9731" max="9731" width="12.59765625" style="26" customWidth="1"/>
    <col min="9732" max="9732" width="16.09765625" style="26" customWidth="1"/>
    <col min="9733" max="9733" width="40.5" style="26" bestFit="1" customWidth="1"/>
    <col min="9734" max="9734" width="55.59765625" style="26" customWidth="1"/>
    <col min="9735" max="9735" width="18.59765625" style="26" customWidth="1"/>
    <col min="9736" max="9736" width="20.59765625" style="26" customWidth="1"/>
    <col min="9737" max="9737" width="22.59765625" style="26" customWidth="1"/>
    <col min="9738" max="9985" width="9" style="26"/>
    <col min="9986" max="9986" width="7.59765625" style="26" customWidth="1"/>
    <col min="9987" max="9987" width="12.59765625" style="26" customWidth="1"/>
    <col min="9988" max="9988" width="16.09765625" style="26" customWidth="1"/>
    <col min="9989" max="9989" width="40.5" style="26" bestFit="1" customWidth="1"/>
    <col min="9990" max="9990" width="55.59765625" style="26" customWidth="1"/>
    <col min="9991" max="9991" width="18.59765625" style="26" customWidth="1"/>
    <col min="9992" max="9992" width="20.59765625" style="26" customWidth="1"/>
    <col min="9993" max="9993" width="22.59765625" style="26" customWidth="1"/>
    <col min="9994" max="10241" width="9" style="26"/>
    <col min="10242" max="10242" width="7.59765625" style="26" customWidth="1"/>
    <col min="10243" max="10243" width="12.59765625" style="26" customWidth="1"/>
    <col min="10244" max="10244" width="16.09765625" style="26" customWidth="1"/>
    <col min="10245" max="10245" width="40.5" style="26" bestFit="1" customWidth="1"/>
    <col min="10246" max="10246" width="55.59765625" style="26" customWidth="1"/>
    <col min="10247" max="10247" width="18.59765625" style="26" customWidth="1"/>
    <col min="10248" max="10248" width="20.59765625" style="26" customWidth="1"/>
    <col min="10249" max="10249" width="22.59765625" style="26" customWidth="1"/>
    <col min="10250" max="10497" width="9" style="26"/>
    <col min="10498" max="10498" width="7.59765625" style="26" customWidth="1"/>
    <col min="10499" max="10499" width="12.59765625" style="26" customWidth="1"/>
    <col min="10500" max="10500" width="16.09765625" style="26" customWidth="1"/>
    <col min="10501" max="10501" width="40.5" style="26" bestFit="1" customWidth="1"/>
    <col min="10502" max="10502" width="55.59765625" style="26" customWidth="1"/>
    <col min="10503" max="10503" width="18.59765625" style="26" customWidth="1"/>
    <col min="10504" max="10504" width="20.59765625" style="26" customWidth="1"/>
    <col min="10505" max="10505" width="22.59765625" style="26" customWidth="1"/>
    <col min="10506" max="10753" width="9" style="26"/>
    <col min="10754" max="10754" width="7.59765625" style="26" customWidth="1"/>
    <col min="10755" max="10755" width="12.59765625" style="26" customWidth="1"/>
    <col min="10756" max="10756" width="16.09765625" style="26" customWidth="1"/>
    <col min="10757" max="10757" width="40.5" style="26" bestFit="1" customWidth="1"/>
    <col min="10758" max="10758" width="55.59765625" style="26" customWidth="1"/>
    <col min="10759" max="10759" width="18.59765625" style="26" customWidth="1"/>
    <col min="10760" max="10760" width="20.59765625" style="26" customWidth="1"/>
    <col min="10761" max="10761" width="22.59765625" style="26" customWidth="1"/>
    <col min="10762" max="11009" width="9" style="26"/>
    <col min="11010" max="11010" width="7.59765625" style="26" customWidth="1"/>
    <col min="11011" max="11011" width="12.59765625" style="26" customWidth="1"/>
    <col min="11012" max="11012" width="16.09765625" style="26" customWidth="1"/>
    <col min="11013" max="11013" width="40.5" style="26" bestFit="1" customWidth="1"/>
    <col min="11014" max="11014" width="55.59765625" style="26" customWidth="1"/>
    <col min="11015" max="11015" width="18.59765625" style="26" customWidth="1"/>
    <col min="11016" max="11016" width="20.59765625" style="26" customWidth="1"/>
    <col min="11017" max="11017" width="22.59765625" style="26" customWidth="1"/>
    <col min="11018" max="11265" width="9" style="26"/>
    <col min="11266" max="11266" width="7.59765625" style="26" customWidth="1"/>
    <col min="11267" max="11267" width="12.59765625" style="26" customWidth="1"/>
    <col min="11268" max="11268" width="16.09765625" style="26" customWidth="1"/>
    <col min="11269" max="11269" width="40.5" style="26" bestFit="1" customWidth="1"/>
    <col min="11270" max="11270" width="55.59765625" style="26" customWidth="1"/>
    <col min="11271" max="11271" width="18.59765625" style="26" customWidth="1"/>
    <col min="11272" max="11272" width="20.59765625" style="26" customWidth="1"/>
    <col min="11273" max="11273" width="22.59765625" style="26" customWidth="1"/>
    <col min="11274" max="11521" width="9" style="26"/>
    <col min="11522" max="11522" width="7.59765625" style="26" customWidth="1"/>
    <col min="11523" max="11523" width="12.59765625" style="26" customWidth="1"/>
    <col min="11524" max="11524" width="16.09765625" style="26" customWidth="1"/>
    <col min="11525" max="11525" width="40.5" style="26" bestFit="1" customWidth="1"/>
    <col min="11526" max="11526" width="55.59765625" style="26" customWidth="1"/>
    <col min="11527" max="11527" width="18.59765625" style="26" customWidth="1"/>
    <col min="11528" max="11528" width="20.59765625" style="26" customWidth="1"/>
    <col min="11529" max="11529" width="22.59765625" style="26" customWidth="1"/>
    <col min="11530" max="11777" width="9" style="26"/>
    <col min="11778" max="11778" width="7.59765625" style="26" customWidth="1"/>
    <col min="11779" max="11779" width="12.59765625" style="26" customWidth="1"/>
    <col min="11780" max="11780" width="16.09765625" style="26" customWidth="1"/>
    <col min="11781" max="11781" width="40.5" style="26" bestFit="1" customWidth="1"/>
    <col min="11782" max="11782" width="55.59765625" style="26" customWidth="1"/>
    <col min="11783" max="11783" width="18.59765625" style="26" customWidth="1"/>
    <col min="11784" max="11784" width="20.59765625" style="26" customWidth="1"/>
    <col min="11785" max="11785" width="22.59765625" style="26" customWidth="1"/>
    <col min="11786" max="12033" width="9" style="26"/>
    <col min="12034" max="12034" width="7.59765625" style="26" customWidth="1"/>
    <col min="12035" max="12035" width="12.59765625" style="26" customWidth="1"/>
    <col min="12036" max="12036" width="16.09765625" style="26" customWidth="1"/>
    <col min="12037" max="12037" width="40.5" style="26" bestFit="1" customWidth="1"/>
    <col min="12038" max="12038" width="55.59765625" style="26" customWidth="1"/>
    <col min="12039" max="12039" width="18.59765625" style="26" customWidth="1"/>
    <col min="12040" max="12040" width="20.59765625" style="26" customWidth="1"/>
    <col min="12041" max="12041" width="22.59765625" style="26" customWidth="1"/>
    <col min="12042" max="12289" width="9" style="26"/>
    <col min="12290" max="12290" width="7.59765625" style="26" customWidth="1"/>
    <col min="12291" max="12291" width="12.59765625" style="26" customWidth="1"/>
    <col min="12292" max="12292" width="16.09765625" style="26" customWidth="1"/>
    <col min="12293" max="12293" width="40.5" style="26" bestFit="1" customWidth="1"/>
    <col min="12294" max="12294" width="55.59765625" style="26" customWidth="1"/>
    <col min="12295" max="12295" width="18.59765625" style="26" customWidth="1"/>
    <col min="12296" max="12296" width="20.59765625" style="26" customWidth="1"/>
    <col min="12297" max="12297" width="22.59765625" style="26" customWidth="1"/>
    <col min="12298" max="12545" width="9" style="26"/>
    <col min="12546" max="12546" width="7.59765625" style="26" customWidth="1"/>
    <col min="12547" max="12547" width="12.59765625" style="26" customWidth="1"/>
    <col min="12548" max="12548" width="16.09765625" style="26" customWidth="1"/>
    <col min="12549" max="12549" width="40.5" style="26" bestFit="1" customWidth="1"/>
    <col min="12550" max="12550" width="55.59765625" style="26" customWidth="1"/>
    <col min="12551" max="12551" width="18.59765625" style="26" customWidth="1"/>
    <col min="12552" max="12552" width="20.59765625" style="26" customWidth="1"/>
    <col min="12553" max="12553" width="22.59765625" style="26" customWidth="1"/>
    <col min="12554" max="12801" width="9" style="26"/>
    <col min="12802" max="12802" width="7.59765625" style="26" customWidth="1"/>
    <col min="12803" max="12803" width="12.59765625" style="26" customWidth="1"/>
    <col min="12804" max="12804" width="16.09765625" style="26" customWidth="1"/>
    <col min="12805" max="12805" width="40.5" style="26" bestFit="1" customWidth="1"/>
    <col min="12806" max="12806" width="55.59765625" style="26" customWidth="1"/>
    <col min="12807" max="12807" width="18.59765625" style="26" customWidth="1"/>
    <col min="12808" max="12808" width="20.59765625" style="26" customWidth="1"/>
    <col min="12809" max="12809" width="22.59765625" style="26" customWidth="1"/>
    <col min="12810" max="13057" width="9" style="26"/>
    <col min="13058" max="13058" width="7.59765625" style="26" customWidth="1"/>
    <col min="13059" max="13059" width="12.59765625" style="26" customWidth="1"/>
    <col min="13060" max="13060" width="16.09765625" style="26" customWidth="1"/>
    <col min="13061" max="13061" width="40.5" style="26" bestFit="1" customWidth="1"/>
    <col min="13062" max="13062" width="55.59765625" style="26" customWidth="1"/>
    <col min="13063" max="13063" width="18.59765625" style="26" customWidth="1"/>
    <col min="13064" max="13064" width="20.59765625" style="26" customWidth="1"/>
    <col min="13065" max="13065" width="22.59765625" style="26" customWidth="1"/>
    <col min="13066" max="13313" width="9" style="26"/>
    <col min="13314" max="13314" width="7.59765625" style="26" customWidth="1"/>
    <col min="13315" max="13315" width="12.59765625" style="26" customWidth="1"/>
    <col min="13316" max="13316" width="16.09765625" style="26" customWidth="1"/>
    <col min="13317" max="13317" width="40.5" style="26" bestFit="1" customWidth="1"/>
    <col min="13318" max="13318" width="55.59765625" style="26" customWidth="1"/>
    <col min="13319" max="13319" width="18.59765625" style="26" customWidth="1"/>
    <col min="13320" max="13320" width="20.59765625" style="26" customWidth="1"/>
    <col min="13321" max="13321" width="22.59765625" style="26" customWidth="1"/>
    <col min="13322" max="13569" width="9" style="26"/>
    <col min="13570" max="13570" width="7.59765625" style="26" customWidth="1"/>
    <col min="13571" max="13571" width="12.59765625" style="26" customWidth="1"/>
    <col min="13572" max="13572" width="16.09765625" style="26" customWidth="1"/>
    <col min="13573" max="13573" width="40.5" style="26" bestFit="1" customWidth="1"/>
    <col min="13574" max="13574" width="55.59765625" style="26" customWidth="1"/>
    <col min="13575" max="13575" width="18.59765625" style="26" customWidth="1"/>
    <col min="13576" max="13576" width="20.59765625" style="26" customWidth="1"/>
    <col min="13577" max="13577" width="22.59765625" style="26" customWidth="1"/>
    <col min="13578" max="13825" width="9" style="26"/>
    <col min="13826" max="13826" width="7.59765625" style="26" customWidth="1"/>
    <col min="13827" max="13827" width="12.59765625" style="26" customWidth="1"/>
    <col min="13828" max="13828" width="16.09765625" style="26" customWidth="1"/>
    <col min="13829" max="13829" width="40.5" style="26" bestFit="1" customWidth="1"/>
    <col min="13830" max="13830" width="55.59765625" style="26" customWidth="1"/>
    <col min="13831" max="13831" width="18.59765625" style="26" customWidth="1"/>
    <col min="13832" max="13832" width="20.59765625" style="26" customWidth="1"/>
    <col min="13833" max="13833" width="22.59765625" style="26" customWidth="1"/>
    <col min="13834" max="14081" width="9" style="26"/>
    <col min="14082" max="14082" width="7.59765625" style="26" customWidth="1"/>
    <col min="14083" max="14083" width="12.59765625" style="26" customWidth="1"/>
    <col min="14084" max="14084" width="16.09765625" style="26" customWidth="1"/>
    <col min="14085" max="14085" width="40.5" style="26" bestFit="1" customWidth="1"/>
    <col min="14086" max="14086" width="55.59765625" style="26" customWidth="1"/>
    <col min="14087" max="14087" width="18.59765625" style="26" customWidth="1"/>
    <col min="14088" max="14088" width="20.59765625" style="26" customWidth="1"/>
    <col min="14089" max="14089" width="22.59765625" style="26" customWidth="1"/>
    <col min="14090" max="14337" width="9" style="26"/>
    <col min="14338" max="14338" width="7.59765625" style="26" customWidth="1"/>
    <col min="14339" max="14339" width="12.59765625" style="26" customWidth="1"/>
    <col min="14340" max="14340" width="16.09765625" style="26" customWidth="1"/>
    <col min="14341" max="14341" width="40.5" style="26" bestFit="1" customWidth="1"/>
    <col min="14342" max="14342" width="55.59765625" style="26" customWidth="1"/>
    <col min="14343" max="14343" width="18.59765625" style="26" customWidth="1"/>
    <col min="14344" max="14344" width="20.59765625" style="26" customWidth="1"/>
    <col min="14345" max="14345" width="22.59765625" style="26" customWidth="1"/>
    <col min="14346" max="14593" width="9" style="26"/>
    <col min="14594" max="14594" width="7.59765625" style="26" customWidth="1"/>
    <col min="14595" max="14595" width="12.59765625" style="26" customWidth="1"/>
    <col min="14596" max="14596" width="16.09765625" style="26" customWidth="1"/>
    <col min="14597" max="14597" width="40.5" style="26" bestFit="1" customWidth="1"/>
    <col min="14598" max="14598" width="55.59765625" style="26" customWidth="1"/>
    <col min="14599" max="14599" width="18.59765625" style="26" customWidth="1"/>
    <col min="14600" max="14600" width="20.59765625" style="26" customWidth="1"/>
    <col min="14601" max="14601" width="22.59765625" style="26" customWidth="1"/>
    <col min="14602" max="14849" width="9" style="26"/>
    <col min="14850" max="14850" width="7.59765625" style="26" customWidth="1"/>
    <col min="14851" max="14851" width="12.59765625" style="26" customWidth="1"/>
    <col min="14852" max="14852" width="16.09765625" style="26" customWidth="1"/>
    <col min="14853" max="14853" width="40.5" style="26" bestFit="1" customWidth="1"/>
    <col min="14854" max="14854" width="55.59765625" style="26" customWidth="1"/>
    <col min="14855" max="14855" width="18.59765625" style="26" customWidth="1"/>
    <col min="14856" max="14856" width="20.59765625" style="26" customWidth="1"/>
    <col min="14857" max="14857" width="22.59765625" style="26" customWidth="1"/>
    <col min="14858" max="15105" width="9" style="26"/>
    <col min="15106" max="15106" width="7.59765625" style="26" customWidth="1"/>
    <col min="15107" max="15107" width="12.59765625" style="26" customWidth="1"/>
    <col min="15108" max="15108" width="16.09765625" style="26" customWidth="1"/>
    <col min="15109" max="15109" width="40.5" style="26" bestFit="1" customWidth="1"/>
    <col min="15110" max="15110" width="55.59765625" style="26" customWidth="1"/>
    <col min="15111" max="15111" width="18.59765625" style="26" customWidth="1"/>
    <col min="15112" max="15112" width="20.59765625" style="26" customWidth="1"/>
    <col min="15113" max="15113" width="22.59765625" style="26" customWidth="1"/>
    <col min="15114" max="15361" width="9" style="26"/>
    <col min="15362" max="15362" width="7.59765625" style="26" customWidth="1"/>
    <col min="15363" max="15363" width="12.59765625" style="26" customWidth="1"/>
    <col min="15364" max="15364" width="16.09765625" style="26" customWidth="1"/>
    <col min="15365" max="15365" width="40.5" style="26" bestFit="1" customWidth="1"/>
    <col min="15366" max="15366" width="55.59765625" style="26" customWidth="1"/>
    <col min="15367" max="15367" width="18.59765625" style="26" customWidth="1"/>
    <col min="15368" max="15368" width="20.59765625" style="26" customWidth="1"/>
    <col min="15369" max="15369" width="22.59765625" style="26" customWidth="1"/>
    <col min="15370" max="15617" width="9" style="26"/>
    <col min="15618" max="15618" width="7.59765625" style="26" customWidth="1"/>
    <col min="15619" max="15619" width="12.59765625" style="26" customWidth="1"/>
    <col min="15620" max="15620" width="16.09765625" style="26" customWidth="1"/>
    <col min="15621" max="15621" width="40.5" style="26" bestFit="1" customWidth="1"/>
    <col min="15622" max="15622" width="55.59765625" style="26" customWidth="1"/>
    <col min="15623" max="15623" width="18.59765625" style="26" customWidth="1"/>
    <col min="15624" max="15624" width="20.59765625" style="26" customWidth="1"/>
    <col min="15625" max="15625" width="22.59765625" style="26" customWidth="1"/>
    <col min="15626" max="15873" width="9" style="26"/>
    <col min="15874" max="15874" width="7.59765625" style="26" customWidth="1"/>
    <col min="15875" max="15875" width="12.59765625" style="26" customWidth="1"/>
    <col min="15876" max="15876" width="16.09765625" style="26" customWidth="1"/>
    <col min="15877" max="15877" width="40.5" style="26" bestFit="1" customWidth="1"/>
    <col min="15878" max="15878" width="55.59765625" style="26" customWidth="1"/>
    <col min="15879" max="15879" width="18.59765625" style="26" customWidth="1"/>
    <col min="15880" max="15880" width="20.59765625" style="26" customWidth="1"/>
    <col min="15881" max="15881" width="22.59765625" style="26" customWidth="1"/>
    <col min="15882" max="16129" width="9" style="26"/>
    <col min="16130" max="16130" width="7.59765625" style="26" customWidth="1"/>
    <col min="16131" max="16131" width="12.59765625" style="26" customWidth="1"/>
    <col min="16132" max="16132" width="16.09765625" style="26" customWidth="1"/>
    <col min="16133" max="16133" width="40.5" style="26" bestFit="1" customWidth="1"/>
    <col min="16134" max="16134" width="55.59765625" style="26" customWidth="1"/>
    <col min="16135" max="16135" width="18.59765625" style="26" customWidth="1"/>
    <col min="16136" max="16136" width="20.59765625" style="26" customWidth="1"/>
    <col min="16137" max="16137" width="22.59765625" style="26" customWidth="1"/>
    <col min="16138" max="16384" width="9" style="26"/>
  </cols>
  <sheetData>
    <row r="1" spans="1:9" s="29" customFormat="1" ht="32.25" customHeight="1">
      <c r="A1" s="38" t="s">
        <v>2024</v>
      </c>
      <c r="B1" s="28"/>
      <c r="C1" s="28"/>
      <c r="D1" s="28"/>
      <c r="E1" s="28"/>
      <c r="F1" s="28"/>
      <c r="G1" s="28"/>
      <c r="H1" s="28"/>
      <c r="I1" s="28"/>
    </row>
    <row r="2" spans="1:9" ht="7.5" customHeight="1">
      <c r="A2" s="33"/>
      <c r="B2" s="27"/>
      <c r="C2" s="27"/>
      <c r="D2" s="27"/>
      <c r="E2" s="27"/>
      <c r="F2" s="27"/>
      <c r="G2" s="27"/>
      <c r="H2" s="27"/>
      <c r="I2" s="27"/>
    </row>
    <row r="3" spans="1:9" ht="33.75" customHeight="1">
      <c r="A3" s="38" t="s">
        <v>2073</v>
      </c>
      <c r="B3" s="27"/>
      <c r="C3" s="27"/>
      <c r="D3" s="27"/>
      <c r="E3" s="27"/>
      <c r="F3" s="27"/>
      <c r="G3" s="27"/>
      <c r="H3" s="27"/>
      <c r="I3" s="27"/>
    </row>
    <row r="4" spans="1:9" ht="51.75" customHeight="1">
      <c r="A4" s="43" t="s">
        <v>62</v>
      </c>
      <c r="B4" s="30" t="s">
        <v>63</v>
      </c>
      <c r="C4" s="30" t="s">
        <v>64</v>
      </c>
      <c r="D4" s="533" t="s">
        <v>65</v>
      </c>
      <c r="E4" s="534"/>
      <c r="F4" s="30" t="s">
        <v>66</v>
      </c>
      <c r="G4" s="32" t="s">
        <v>67</v>
      </c>
      <c r="H4" s="32" t="s">
        <v>68</v>
      </c>
      <c r="I4" s="32" t="s">
        <v>69</v>
      </c>
    </row>
    <row r="5" spans="1:9" ht="118.5" customHeight="1">
      <c r="A5" s="31" t="s">
        <v>70</v>
      </c>
      <c r="B5" s="44" t="s">
        <v>71</v>
      </c>
      <c r="C5" s="45" t="s">
        <v>72</v>
      </c>
      <c r="D5" s="535" t="s">
        <v>2025</v>
      </c>
      <c r="E5" s="536"/>
      <c r="F5" s="45" t="s">
        <v>2026</v>
      </c>
      <c r="G5" s="45" t="s">
        <v>73</v>
      </c>
      <c r="H5" s="45" t="s">
        <v>2027</v>
      </c>
      <c r="I5" s="45" t="s">
        <v>2028</v>
      </c>
    </row>
    <row r="6" spans="1:9" ht="135.75" customHeight="1">
      <c r="A6" s="31" t="s">
        <v>70</v>
      </c>
      <c r="B6" s="44" t="s">
        <v>74</v>
      </c>
      <c r="C6" s="45" t="s">
        <v>2029</v>
      </c>
      <c r="D6" s="535" t="s">
        <v>2030</v>
      </c>
      <c r="E6" s="536"/>
      <c r="F6" s="45" t="s">
        <v>2031</v>
      </c>
      <c r="G6" s="45" t="s">
        <v>75</v>
      </c>
      <c r="H6" s="45" t="s">
        <v>2032</v>
      </c>
      <c r="I6" s="45" t="s">
        <v>2028</v>
      </c>
    </row>
    <row r="7" spans="1:9" ht="175.5" customHeight="1">
      <c r="A7" s="31" t="s">
        <v>76</v>
      </c>
      <c r="B7" s="44" t="s">
        <v>77</v>
      </c>
      <c r="C7" s="45" t="s">
        <v>2033</v>
      </c>
      <c r="D7" s="535" t="s">
        <v>2034</v>
      </c>
      <c r="E7" s="536"/>
      <c r="F7" s="45" t="s">
        <v>2035</v>
      </c>
      <c r="G7" s="45" t="s">
        <v>78</v>
      </c>
      <c r="H7" s="45" t="s">
        <v>2036</v>
      </c>
      <c r="I7" s="45" t="s">
        <v>2037</v>
      </c>
    </row>
    <row r="8" spans="1:9" ht="155.25" customHeight="1">
      <c r="A8" s="31" t="s">
        <v>79</v>
      </c>
      <c r="B8" s="43"/>
      <c r="C8" s="45" t="s">
        <v>2038</v>
      </c>
      <c r="D8" s="535" t="s">
        <v>2039</v>
      </c>
      <c r="E8" s="536"/>
      <c r="F8" s="45" t="s">
        <v>2040</v>
      </c>
      <c r="G8" s="45" t="s">
        <v>80</v>
      </c>
      <c r="H8" s="45" t="s">
        <v>2041</v>
      </c>
      <c r="I8" s="45" t="s">
        <v>2042</v>
      </c>
    </row>
    <row r="9" spans="1:9" ht="150.75" customHeight="1">
      <c r="A9" s="31" t="s">
        <v>81</v>
      </c>
      <c r="B9" s="43"/>
      <c r="C9" s="45" t="s">
        <v>82</v>
      </c>
      <c r="D9" s="535" t="s">
        <v>2043</v>
      </c>
      <c r="E9" s="536"/>
      <c r="F9" s="45" t="s">
        <v>2044</v>
      </c>
      <c r="G9" s="45" t="s">
        <v>83</v>
      </c>
      <c r="H9" s="45" t="s">
        <v>2045</v>
      </c>
      <c r="I9" s="45" t="s">
        <v>2046</v>
      </c>
    </row>
    <row r="10" spans="1:9" ht="78" customHeight="1">
      <c r="A10" s="529" t="s">
        <v>2086</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0" t="s">
        <v>2070</v>
      </c>
      <c r="B13" s="531"/>
      <c r="C13" s="531"/>
      <c r="D13" s="531"/>
      <c r="E13" s="531"/>
      <c r="F13" s="531"/>
      <c r="G13" s="531"/>
      <c r="H13" s="531"/>
      <c r="I13" s="532"/>
    </row>
    <row r="14" spans="1:9" ht="42.75" customHeight="1">
      <c r="A14" s="37"/>
      <c r="B14" s="27"/>
      <c r="C14" s="27"/>
      <c r="D14" s="27"/>
      <c r="E14" s="27"/>
      <c r="F14" s="27"/>
      <c r="G14" s="27"/>
      <c r="H14" s="27"/>
      <c r="I14" s="27"/>
    </row>
    <row r="15" spans="1:9" ht="30" customHeight="1">
      <c r="A15" s="36" t="s">
        <v>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2074</v>
      </c>
      <c r="B17" s="539"/>
      <c r="C17" s="39" t="s">
        <v>64</v>
      </c>
      <c r="D17" s="40" t="s">
        <v>2085</v>
      </c>
      <c r="E17" s="40" t="s">
        <v>2076</v>
      </c>
      <c r="F17" s="40" t="s">
        <v>2075</v>
      </c>
      <c r="G17" s="34"/>
      <c r="H17" s="34"/>
      <c r="I17" s="34"/>
    </row>
    <row r="18" spans="1:9" ht="115.5" customHeight="1">
      <c r="A18" s="540" t="s">
        <v>2077</v>
      </c>
      <c r="B18" s="539"/>
      <c r="C18" s="41" t="s">
        <v>2033</v>
      </c>
      <c r="D18" s="41" t="s">
        <v>2036</v>
      </c>
      <c r="E18" s="41" t="s">
        <v>2080</v>
      </c>
      <c r="F18" s="41" t="s">
        <v>2081</v>
      </c>
      <c r="G18" s="34"/>
      <c r="H18" s="34"/>
      <c r="I18" s="34"/>
    </row>
    <row r="19" spans="1:9" ht="93" customHeight="1">
      <c r="A19" s="540" t="s">
        <v>2078</v>
      </c>
      <c r="B19" s="539"/>
      <c r="C19" s="41" t="s">
        <v>2038</v>
      </c>
      <c r="D19" s="41" t="s">
        <v>2041</v>
      </c>
      <c r="E19" s="41" t="s">
        <v>2082</v>
      </c>
      <c r="F19" s="42" t="s">
        <v>2084</v>
      </c>
      <c r="G19" s="27"/>
      <c r="H19" s="27"/>
      <c r="I19" s="27"/>
    </row>
    <row r="20" spans="1:9" ht="95.25" customHeight="1">
      <c r="A20" s="540" t="s">
        <v>2079</v>
      </c>
      <c r="B20" s="539"/>
      <c r="C20" s="41" t="s">
        <v>82</v>
      </c>
      <c r="D20" s="41" t="s">
        <v>2045</v>
      </c>
      <c r="E20" s="41" t="s">
        <v>2083</v>
      </c>
      <c r="F20" s="42" t="s">
        <v>2084</v>
      </c>
      <c r="G20" s="27"/>
      <c r="H20" s="27"/>
      <c r="I20" s="27"/>
    </row>
    <row r="21" spans="1:9" ht="15.75" customHeight="1">
      <c r="A21" s="27"/>
      <c r="B21" s="27"/>
      <c r="C21" s="27"/>
      <c r="D21" s="27"/>
      <c r="E21" s="27"/>
      <c r="F21" s="27"/>
      <c r="G21" s="27"/>
      <c r="H21" s="27"/>
      <c r="I21" s="27"/>
    </row>
    <row r="22" spans="1:9" ht="97.5" customHeight="1">
      <c r="A22" s="537" t="s">
        <v>2086</v>
      </c>
      <c r="B22" s="537"/>
      <c r="C22" s="537"/>
      <c r="D22" s="537"/>
      <c r="E22" s="537"/>
      <c r="F22" s="537"/>
      <c r="G22" s="537"/>
      <c r="H22" s="537"/>
      <c r="I22" s="537"/>
    </row>
    <row r="23" spans="1:9" ht="40.5" customHeight="1">
      <c r="A23" s="46" t="s">
        <v>89</v>
      </c>
      <c r="B23" s="46"/>
      <c r="C23" s="46"/>
      <c r="D23" s="46"/>
      <c r="E23" s="46"/>
      <c r="F23" s="46"/>
      <c r="G23" s="46"/>
      <c r="H23" s="46"/>
      <c r="I23" s="46"/>
    </row>
    <row r="24" spans="1:9" ht="77.25" customHeight="1">
      <c r="A24" s="530" t="s">
        <v>2070</v>
      </c>
      <c r="B24" s="531"/>
      <c r="C24" s="531"/>
      <c r="D24" s="531"/>
      <c r="E24" s="531"/>
      <c r="F24" s="531"/>
      <c r="G24" s="531"/>
      <c r="H24" s="531"/>
      <c r="I24" s="532"/>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46" customWidth="1"/>
    <col min="2" max="15" width="8" style="146" customWidth="1"/>
    <col min="16" max="16" width="16.59765625" style="146" customWidth="1"/>
    <col min="17" max="19" width="9" style="146"/>
    <col min="20" max="20" width="28" style="146" customWidth="1"/>
    <col min="21" max="16384" width="9" style="146"/>
  </cols>
  <sheetData>
    <row r="1" spans="1:15" ht="13.8" thickBot="1">
      <c r="A1" s="145" t="s">
        <v>1957</v>
      </c>
      <c r="B1" s="145"/>
      <c r="C1" s="145"/>
      <c r="D1" s="145"/>
      <c r="E1" s="145"/>
      <c r="O1" s="159"/>
    </row>
    <row r="2" spans="1:15">
      <c r="A2" s="547" t="s">
        <v>1958</v>
      </c>
      <c r="B2" s="550" t="s">
        <v>1959</v>
      </c>
      <c r="C2" s="551"/>
      <c r="D2" s="551"/>
      <c r="E2" s="552"/>
      <c r="F2" s="553" t="s">
        <v>1960</v>
      </c>
      <c r="G2" s="554"/>
      <c r="H2" s="555"/>
      <c r="I2" s="547" t="s">
        <v>1961</v>
      </c>
      <c r="J2" s="556"/>
      <c r="K2" s="558" t="s">
        <v>1962</v>
      </c>
      <c r="L2" s="559"/>
      <c r="M2" s="559"/>
      <c r="N2" s="560"/>
      <c r="O2" s="159"/>
    </row>
    <row r="3" spans="1:15" ht="26.25" customHeight="1" thickBot="1">
      <c r="A3" s="548"/>
      <c r="B3" s="541" t="s">
        <v>1963</v>
      </c>
      <c r="C3" s="542"/>
      <c r="D3" s="542"/>
      <c r="E3" s="543"/>
      <c r="F3" s="541" t="s">
        <v>1964</v>
      </c>
      <c r="G3" s="542"/>
      <c r="H3" s="543"/>
      <c r="I3" s="549"/>
      <c r="J3" s="557"/>
      <c r="K3" s="544" t="s">
        <v>1981</v>
      </c>
      <c r="L3" s="545"/>
      <c r="M3" s="545"/>
      <c r="N3" s="546"/>
      <c r="O3" s="159"/>
    </row>
    <row r="4" spans="1:15" ht="22.2" thickBot="1">
      <c r="A4" s="549"/>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8"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8"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 bestFit="1" customWidth="1"/>
    <col min="5" max="5" width="9" style="1"/>
    <col min="6" max="6" width="19.5" style="1" bestFit="1" customWidth="1"/>
    <col min="7" max="9" width="9" style="1"/>
    <col min="10" max="10" width="52.09765625" style="1" bestFit="1" customWidth="1"/>
    <col min="11" max="11" width="12.09765625" style="1" bestFit="1" customWidth="1"/>
    <col min="12" max="16384" width="9" style="1"/>
  </cols>
  <sheetData>
    <row r="1" spans="1:11" ht="13.8" thickBot="1">
      <c r="A1" s="145" t="s">
        <v>101</v>
      </c>
      <c r="B1" s="146"/>
      <c r="C1" s="146" t="s">
        <v>102</v>
      </c>
      <c r="D1" s="146"/>
      <c r="F1" s="1" t="s">
        <v>103</v>
      </c>
    </row>
    <row r="2" spans="1:11" ht="18.600000000000001" thickBot="1">
      <c r="A2" s="147" t="s">
        <v>104</v>
      </c>
      <c r="B2" s="146"/>
      <c r="C2" s="148" t="s">
        <v>105</v>
      </c>
      <c r="D2" s="149" t="s">
        <v>106</v>
      </c>
      <c r="F2" s="4" t="s">
        <v>107</v>
      </c>
      <c r="G2" s="5">
        <v>0.7</v>
      </c>
      <c r="H2" s="5">
        <v>0.55000000000000004</v>
      </c>
      <c r="I2" s="6">
        <v>0.45</v>
      </c>
      <c r="J2" s="2" t="s">
        <v>108</v>
      </c>
      <c r="K2" s="3" t="s">
        <v>109</v>
      </c>
    </row>
    <row r="3" spans="1:11" ht="18">
      <c r="A3" s="150" t="s">
        <v>110</v>
      </c>
      <c r="B3" s="146"/>
      <c r="C3" s="151" t="s">
        <v>110</v>
      </c>
      <c r="D3" s="152" t="s">
        <v>111</v>
      </c>
      <c r="F3" s="7" t="s">
        <v>112</v>
      </c>
      <c r="G3" s="8">
        <v>11.4</v>
      </c>
      <c r="H3" s="8">
        <v>11.1</v>
      </c>
      <c r="I3" s="9">
        <v>10.9</v>
      </c>
      <c r="J3" s="7" t="s">
        <v>113</v>
      </c>
      <c r="K3" s="10">
        <v>0.7</v>
      </c>
    </row>
    <row r="4" spans="1:11" ht="18">
      <c r="A4" s="153" t="s">
        <v>114</v>
      </c>
      <c r="B4" s="146"/>
      <c r="C4" s="154" t="s">
        <v>110</v>
      </c>
      <c r="D4" s="155" t="s">
        <v>115</v>
      </c>
      <c r="F4" s="11" t="s">
        <v>116</v>
      </c>
      <c r="G4" s="13">
        <v>11.4</v>
      </c>
      <c r="H4" s="13">
        <v>11.1</v>
      </c>
      <c r="I4" s="14">
        <v>10.9</v>
      </c>
      <c r="J4" s="11" t="s">
        <v>117</v>
      </c>
      <c r="K4" s="15">
        <v>0.7</v>
      </c>
    </row>
    <row r="5" spans="1:11" ht="18">
      <c r="A5" s="153" t="s">
        <v>118</v>
      </c>
      <c r="B5" s="146"/>
      <c r="C5" s="154" t="s">
        <v>110</v>
      </c>
      <c r="D5" s="155" t="s">
        <v>119</v>
      </c>
      <c r="F5" s="11" t="s">
        <v>120</v>
      </c>
      <c r="G5" s="13">
        <v>11.4</v>
      </c>
      <c r="H5" s="13">
        <v>11.1</v>
      </c>
      <c r="I5" s="14">
        <v>10.9</v>
      </c>
      <c r="J5" s="11" t="s">
        <v>121</v>
      </c>
      <c r="K5" s="15">
        <v>0.7</v>
      </c>
    </row>
    <row r="6" spans="1:11" ht="18">
      <c r="A6" s="153" t="s">
        <v>122</v>
      </c>
      <c r="B6" s="146"/>
      <c r="C6" s="154" t="s">
        <v>110</v>
      </c>
      <c r="D6" s="155" t="s">
        <v>123</v>
      </c>
      <c r="F6" s="11" t="s">
        <v>124</v>
      </c>
      <c r="G6" s="13">
        <v>11.4</v>
      </c>
      <c r="H6" s="13">
        <v>11.1</v>
      </c>
      <c r="I6" s="14">
        <v>10.9</v>
      </c>
      <c r="J6" s="11" t="s">
        <v>125</v>
      </c>
      <c r="K6" s="15">
        <v>0.7</v>
      </c>
    </row>
    <row r="7" spans="1:11" ht="18">
      <c r="A7" s="153" t="s">
        <v>126</v>
      </c>
      <c r="B7" s="146"/>
      <c r="C7" s="154" t="s">
        <v>110</v>
      </c>
      <c r="D7" s="155" t="s">
        <v>127</v>
      </c>
      <c r="F7" s="11" t="s">
        <v>128</v>
      </c>
      <c r="G7" s="13">
        <v>11.4</v>
      </c>
      <c r="H7" s="13">
        <v>11.1</v>
      </c>
      <c r="I7" s="14">
        <v>10.9</v>
      </c>
      <c r="J7" s="11" t="s">
        <v>129</v>
      </c>
      <c r="K7" s="15">
        <v>0.45</v>
      </c>
    </row>
    <row r="8" spans="1:11" ht="18">
      <c r="A8" s="153" t="s">
        <v>130</v>
      </c>
      <c r="B8" s="146"/>
      <c r="C8" s="154" t="s">
        <v>110</v>
      </c>
      <c r="D8" s="155" t="s">
        <v>131</v>
      </c>
      <c r="F8" s="11" t="s">
        <v>132</v>
      </c>
      <c r="G8" s="13">
        <v>11.4</v>
      </c>
      <c r="H8" s="13">
        <v>11.1</v>
      </c>
      <c r="I8" s="14">
        <v>10.9</v>
      </c>
      <c r="J8" s="11" t="s">
        <v>133</v>
      </c>
      <c r="K8" s="15">
        <v>0.45</v>
      </c>
    </row>
    <row r="9" spans="1:11" ht="18">
      <c r="A9" s="153" t="s">
        <v>134</v>
      </c>
      <c r="B9" s="146"/>
      <c r="C9" s="154" t="s">
        <v>110</v>
      </c>
      <c r="D9" s="155" t="s">
        <v>135</v>
      </c>
      <c r="F9" s="11" t="s">
        <v>136</v>
      </c>
      <c r="G9" s="13">
        <v>11.4</v>
      </c>
      <c r="H9" s="13">
        <v>11.1</v>
      </c>
      <c r="I9" s="14">
        <v>10.9</v>
      </c>
      <c r="J9" s="11" t="s">
        <v>137</v>
      </c>
      <c r="K9" s="15">
        <v>0.55000000000000004</v>
      </c>
    </row>
    <row r="10" spans="1:11" ht="18">
      <c r="A10" s="153" t="s">
        <v>138</v>
      </c>
      <c r="B10" s="146"/>
      <c r="C10" s="154" t="s">
        <v>110</v>
      </c>
      <c r="D10" s="155" t="s">
        <v>139</v>
      </c>
      <c r="F10" s="11" t="s">
        <v>140</v>
      </c>
      <c r="G10" s="13">
        <v>11.4</v>
      </c>
      <c r="H10" s="13">
        <v>11.1</v>
      </c>
      <c r="I10" s="14">
        <v>10.9</v>
      </c>
      <c r="J10" s="11" t="s">
        <v>141</v>
      </c>
      <c r="K10" s="15">
        <v>0.45</v>
      </c>
    </row>
    <row r="11" spans="1:11" ht="18">
      <c r="A11" s="153" t="s">
        <v>142</v>
      </c>
      <c r="B11" s="146"/>
      <c r="C11" s="154" t="s">
        <v>110</v>
      </c>
      <c r="D11" s="155" t="s">
        <v>143</v>
      </c>
      <c r="F11" s="11" t="s">
        <v>144</v>
      </c>
      <c r="G11" s="13">
        <v>11.4</v>
      </c>
      <c r="H11" s="13">
        <v>11.1</v>
      </c>
      <c r="I11" s="14">
        <v>10.9</v>
      </c>
      <c r="J11" s="11" t="s">
        <v>145</v>
      </c>
      <c r="K11" s="15">
        <v>0.45</v>
      </c>
    </row>
    <row r="12" spans="1:11" ht="18">
      <c r="A12" s="153" t="s">
        <v>146</v>
      </c>
      <c r="B12" s="146"/>
      <c r="C12" s="154" t="s">
        <v>110</v>
      </c>
      <c r="D12" s="155" t="s">
        <v>147</v>
      </c>
      <c r="F12" s="11" t="s">
        <v>148</v>
      </c>
      <c r="G12" s="13">
        <v>11.4</v>
      </c>
      <c r="H12" s="13">
        <v>11.1</v>
      </c>
      <c r="I12" s="14">
        <v>10.9</v>
      </c>
      <c r="J12" s="11" t="s">
        <v>149</v>
      </c>
      <c r="K12" s="15">
        <v>0.55000000000000004</v>
      </c>
    </row>
    <row r="13" spans="1:11" ht="18">
      <c r="A13" s="153" t="s">
        <v>150</v>
      </c>
      <c r="B13" s="146"/>
      <c r="C13" s="154" t="s">
        <v>110</v>
      </c>
      <c r="D13" s="155" t="s">
        <v>151</v>
      </c>
      <c r="F13" s="11" t="s">
        <v>152</v>
      </c>
      <c r="G13" s="13">
        <v>11.4</v>
      </c>
      <c r="H13" s="13">
        <v>11.1</v>
      </c>
      <c r="I13" s="14">
        <v>10.9</v>
      </c>
      <c r="J13" s="11" t="s">
        <v>153</v>
      </c>
      <c r="K13" s="15">
        <v>0.55000000000000004</v>
      </c>
    </row>
    <row r="14" spans="1:11" ht="18">
      <c r="A14" s="153" t="s">
        <v>154</v>
      </c>
      <c r="B14" s="146"/>
      <c r="C14" s="154" t="s">
        <v>110</v>
      </c>
      <c r="D14" s="155" t="s">
        <v>155</v>
      </c>
      <c r="F14" s="11" t="s">
        <v>156</v>
      </c>
      <c r="G14" s="13">
        <v>11.4</v>
      </c>
      <c r="H14" s="13">
        <v>11.1</v>
      </c>
      <c r="I14" s="14">
        <v>10.9</v>
      </c>
      <c r="J14" s="11" t="s">
        <v>157</v>
      </c>
      <c r="K14" s="15">
        <v>0.55000000000000004</v>
      </c>
    </row>
    <row r="15" spans="1:11" ht="18">
      <c r="A15" s="153" t="s">
        <v>7</v>
      </c>
      <c r="B15" s="146"/>
      <c r="C15" s="154" t="s">
        <v>110</v>
      </c>
      <c r="D15" s="155" t="s">
        <v>158</v>
      </c>
      <c r="F15" s="11" t="s">
        <v>159</v>
      </c>
      <c r="G15" s="13">
        <v>11.4</v>
      </c>
      <c r="H15" s="13">
        <v>11.1</v>
      </c>
      <c r="I15" s="14">
        <v>10.9</v>
      </c>
      <c r="J15" s="11" t="s">
        <v>160</v>
      </c>
      <c r="K15" s="15">
        <v>0.45</v>
      </c>
    </row>
    <row r="16" spans="1:11" ht="18">
      <c r="A16" s="153" t="s">
        <v>161</v>
      </c>
      <c r="B16" s="146"/>
      <c r="C16" s="154" t="s">
        <v>110</v>
      </c>
      <c r="D16" s="155" t="s">
        <v>162</v>
      </c>
      <c r="F16" s="11" t="s">
        <v>163</v>
      </c>
      <c r="G16" s="13">
        <v>11.4</v>
      </c>
      <c r="H16" s="13">
        <v>11.1</v>
      </c>
      <c r="I16" s="14">
        <v>10.9</v>
      </c>
      <c r="J16" s="11" t="s">
        <v>164</v>
      </c>
      <c r="K16" s="15">
        <v>0.45</v>
      </c>
    </row>
    <row r="17" spans="1:11" ht="18">
      <c r="A17" s="153" t="s">
        <v>165</v>
      </c>
      <c r="B17" s="146"/>
      <c r="C17" s="154" t="s">
        <v>110</v>
      </c>
      <c r="D17" s="155" t="s">
        <v>166</v>
      </c>
      <c r="F17" s="11" t="s">
        <v>167</v>
      </c>
      <c r="G17" s="13">
        <v>11.4</v>
      </c>
      <c r="H17" s="13">
        <v>11.1</v>
      </c>
      <c r="I17" s="14">
        <v>10.9</v>
      </c>
      <c r="J17" s="11" t="s">
        <v>168</v>
      </c>
      <c r="K17" s="15">
        <v>0.45</v>
      </c>
    </row>
    <row r="18" spans="1:11" ht="18">
      <c r="A18" s="153" t="s">
        <v>169</v>
      </c>
      <c r="B18" s="146"/>
      <c r="C18" s="154" t="s">
        <v>110</v>
      </c>
      <c r="D18" s="155" t="s">
        <v>170</v>
      </c>
      <c r="F18" s="11" t="s">
        <v>171</v>
      </c>
      <c r="G18" s="13">
        <v>11.4</v>
      </c>
      <c r="H18" s="13">
        <v>11.1</v>
      </c>
      <c r="I18" s="14">
        <v>10.9</v>
      </c>
      <c r="J18" s="11" t="s">
        <v>172</v>
      </c>
      <c r="K18" s="15">
        <v>0.55000000000000004</v>
      </c>
    </row>
    <row r="19" spans="1:11" ht="18">
      <c r="A19" s="153" t="s">
        <v>173</v>
      </c>
      <c r="B19" s="146"/>
      <c r="C19" s="154" t="s">
        <v>110</v>
      </c>
      <c r="D19" s="155" t="s">
        <v>174</v>
      </c>
      <c r="F19" s="11" t="s">
        <v>175</v>
      </c>
      <c r="G19" s="13">
        <v>11.4</v>
      </c>
      <c r="H19" s="13">
        <v>11.1</v>
      </c>
      <c r="I19" s="14">
        <v>10.9</v>
      </c>
      <c r="J19" s="11" t="s">
        <v>176</v>
      </c>
      <c r="K19" s="15">
        <v>0.45</v>
      </c>
    </row>
    <row r="20" spans="1:11" ht="18">
      <c r="A20" s="153" t="s">
        <v>177</v>
      </c>
      <c r="B20" s="146"/>
      <c r="C20" s="154" t="s">
        <v>110</v>
      </c>
      <c r="D20" s="155" t="s">
        <v>178</v>
      </c>
      <c r="F20" s="11" t="s">
        <v>179</v>
      </c>
      <c r="G20" s="13">
        <v>11.4</v>
      </c>
      <c r="H20" s="13">
        <v>11.1</v>
      </c>
      <c r="I20" s="14">
        <v>10.9</v>
      </c>
      <c r="J20" s="11" t="s">
        <v>180</v>
      </c>
      <c r="K20" s="15">
        <v>0.45</v>
      </c>
    </row>
    <row r="21" spans="1:11" ht="18">
      <c r="A21" s="153" t="s">
        <v>181</v>
      </c>
      <c r="B21" s="146"/>
      <c r="C21" s="154" t="s">
        <v>110</v>
      </c>
      <c r="D21" s="155" t="s">
        <v>182</v>
      </c>
      <c r="F21" s="11" t="s">
        <v>183</v>
      </c>
      <c r="G21" s="13">
        <v>11.4</v>
      </c>
      <c r="H21" s="13">
        <v>11.1</v>
      </c>
      <c r="I21" s="14">
        <v>10.9</v>
      </c>
      <c r="J21" s="11" t="s">
        <v>184</v>
      </c>
      <c r="K21" s="15">
        <v>0.45</v>
      </c>
    </row>
    <row r="22" spans="1:11" ht="18">
      <c r="A22" s="153" t="s">
        <v>185</v>
      </c>
      <c r="B22" s="146"/>
      <c r="C22" s="154" t="s">
        <v>110</v>
      </c>
      <c r="D22" s="155" t="s">
        <v>186</v>
      </c>
      <c r="F22" s="11" t="s">
        <v>187</v>
      </c>
      <c r="G22" s="13">
        <v>11.4</v>
      </c>
      <c r="H22" s="13">
        <v>11.1</v>
      </c>
      <c r="I22" s="14">
        <v>10.9</v>
      </c>
      <c r="J22" s="11" t="s">
        <v>188</v>
      </c>
      <c r="K22" s="15">
        <v>0.45</v>
      </c>
    </row>
    <row r="23" spans="1:11" ht="18">
      <c r="A23" s="153" t="s">
        <v>189</v>
      </c>
      <c r="B23" s="146"/>
      <c r="C23" s="154" t="s">
        <v>110</v>
      </c>
      <c r="D23" s="155" t="s">
        <v>190</v>
      </c>
      <c r="F23" s="11" t="s">
        <v>191</v>
      </c>
      <c r="G23" s="13">
        <v>11.4</v>
      </c>
      <c r="H23" s="13">
        <v>11.1</v>
      </c>
      <c r="I23" s="14">
        <v>10.9</v>
      </c>
      <c r="J23" s="11" t="s">
        <v>192</v>
      </c>
      <c r="K23" s="15">
        <v>0.45</v>
      </c>
    </row>
    <row r="24" spans="1:11" ht="18.600000000000001" thickBot="1">
      <c r="A24" s="153" t="s">
        <v>193</v>
      </c>
      <c r="B24" s="146"/>
      <c r="C24" s="154" t="s">
        <v>110</v>
      </c>
      <c r="D24" s="155" t="s">
        <v>194</v>
      </c>
      <c r="F24" s="11" t="s">
        <v>195</v>
      </c>
      <c r="G24" s="13">
        <v>11.4</v>
      </c>
      <c r="H24" s="13">
        <v>11.1</v>
      </c>
      <c r="I24" s="14">
        <v>10.9</v>
      </c>
      <c r="J24" s="11" t="s">
        <v>196</v>
      </c>
      <c r="K24" s="15">
        <v>0.45</v>
      </c>
    </row>
    <row r="25" spans="1:11" ht="18">
      <c r="A25" s="153" t="s">
        <v>197</v>
      </c>
      <c r="B25" s="146"/>
      <c r="C25" s="154" t="s">
        <v>110</v>
      </c>
      <c r="D25" s="155" t="s">
        <v>198</v>
      </c>
      <c r="F25" s="11" t="s">
        <v>199</v>
      </c>
      <c r="G25" s="13">
        <v>11.4</v>
      </c>
      <c r="H25" s="13">
        <v>11.1</v>
      </c>
      <c r="I25" s="14">
        <v>10.9</v>
      </c>
      <c r="J25" s="7" t="s">
        <v>200</v>
      </c>
      <c r="K25" s="10">
        <v>0.7</v>
      </c>
    </row>
    <row r="26" spans="1:11" ht="18.600000000000001"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3.8"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3.8"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3.8"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大幡 幸也</dc:creator>
  <cp:lastModifiedBy>大幡 幸也</cp:lastModifiedBy>
  <cp:lastPrinted>2024-03-04T10:50:06Z</cp:lastPrinted>
  <dcterms:created xsi:type="dcterms:W3CDTF">2015-06-05T18:19:34Z</dcterms:created>
  <dcterms:modified xsi:type="dcterms:W3CDTF">2024-03-06T02:05:34Z</dcterms:modified>
</cp:coreProperties>
</file>