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4BBC94\disk\C-001-130 文書管財総室予算\令和6年度\04_入札公告\060723施設管理課\HP\"/>
    </mc:Choice>
  </mc:AlternateContent>
  <workbookProtection workbookPassword="B050" lockStructure="1"/>
  <bookViews>
    <workbookView xWindow="0" yWindow="0" windowWidth="28800" windowHeight="12336" tabRatio="763" activeTab="1"/>
  </bookViews>
  <sheets>
    <sheet name="1.基本データ(このシートは削除しないこと！)" sheetId="5" r:id="rId1"/>
    <sheet name="2.様式第1号、第6～8号(簡易型)" sheetId="2" r:id="rId2"/>
    <sheet name="様式第9号(その1)" sheetId="10" r:id="rId3"/>
    <sheet name="様式第9号(その2)" sheetId="11" r:id="rId4"/>
    <sheet name="リスト" sheetId="8" r:id="rId5"/>
    <sheet name="リスト2" sheetId="9" r:id="rId6"/>
  </sheets>
  <definedNames>
    <definedName name="_xlnm.Print_Area" localSheetId="0">'1.基本データ(このシートは削除しないこと！)'!$B$1:$F$52</definedName>
    <definedName name="_xlnm.Print_Area" localSheetId="1">'2.様式第1号、第6～8号(簡易型)'!$B$1:$S$121</definedName>
    <definedName name="_xlnm.Print_Area" localSheetId="2">'様式第9号(その1)'!$A$1:$AB$27</definedName>
    <definedName name="_xlnm.Print_Area" localSheetId="3">'様式第9号(その2)'!$A$1:$AA$18</definedName>
  </definedNames>
  <calcPr calcId="162913"/>
</workbook>
</file>

<file path=xl/calcChain.xml><?xml version="1.0" encoding="utf-8"?>
<calcChain xmlns="http://schemas.openxmlformats.org/spreadsheetml/2006/main">
  <c r="V93" i="2" l="1"/>
  <c r="AT112" i="2" l="1"/>
  <c r="H16" i="5"/>
  <c r="X99" i="2" l="1"/>
  <c r="AG119" i="2"/>
  <c r="AI119" i="2"/>
  <c r="AH119" i="2"/>
  <c r="V66" i="2" l="1"/>
  <c r="L10" i="2"/>
  <c r="E88" i="2" l="1"/>
  <c r="S1" i="2" l="1"/>
  <c r="V97" i="2"/>
  <c r="V120" i="2"/>
  <c r="V121" i="2"/>
  <c r="V90" i="2"/>
  <c r="L17" i="2"/>
  <c r="V68" i="2"/>
  <c r="AK66" i="2"/>
  <c r="AK65" i="2"/>
  <c r="AK55" i="2"/>
  <c r="V58" i="2"/>
  <c r="E66" i="2"/>
  <c r="AE64" i="2" l="1"/>
  <c r="AF64" i="2" s="1"/>
  <c r="AJ119" i="2"/>
  <c r="AE66" i="2"/>
  <c r="AM65" i="2" l="1"/>
  <c r="AM66" i="2"/>
  <c r="AP66" i="2" l="1"/>
  <c r="F66" i="2" s="1"/>
  <c r="L16" i="2"/>
  <c r="L14" i="2"/>
  <c r="K11" i="2"/>
  <c r="L13" i="2"/>
  <c r="L11" i="2"/>
  <c r="V55" i="2" l="1"/>
  <c r="S48" i="2" l="1"/>
  <c r="X69" i="2" l="1"/>
  <c r="X68" i="2"/>
  <c r="AK56" i="2" l="1"/>
  <c r="AE56" i="2"/>
  <c r="AG56" i="2" s="1"/>
  <c r="AT121" i="2" l="1"/>
  <c r="AT114" i="2"/>
  <c r="AU121" i="2" l="1"/>
  <c r="AU114" i="2"/>
  <c r="W97" i="2" l="1"/>
  <c r="AB97" i="2" s="1"/>
  <c r="E98" i="2"/>
  <c r="W96" i="2"/>
  <c r="W98" i="2"/>
  <c r="AB98" i="2" s="1"/>
  <c r="W79" i="2"/>
  <c r="W59" i="2"/>
  <c r="V60" i="2"/>
  <c r="V59" i="2"/>
  <c r="E59" i="2"/>
  <c r="AC97" i="2" l="1"/>
  <c r="X97" i="2"/>
  <c r="Y97" i="2" s="1"/>
  <c r="AC98" i="2"/>
  <c r="X98" i="2"/>
  <c r="Y98" i="2" s="1"/>
  <c r="AP98" i="2" l="1"/>
  <c r="F98" i="2" s="1"/>
  <c r="E51" i="2"/>
  <c r="W3" i="10" l="1"/>
  <c r="U5" i="11"/>
  <c r="X104" i="2" l="1"/>
  <c r="X103" i="2"/>
  <c r="E100" i="2" l="1"/>
  <c r="V62" i="2" l="1"/>
  <c r="AF104" i="2" l="1"/>
  <c r="AB107" i="2"/>
  <c r="AB106" i="2"/>
  <c r="AB105" i="2"/>
  <c r="AB104" i="2"/>
  <c r="AA107" i="2"/>
  <c r="AA106" i="2"/>
  <c r="AA105" i="2"/>
  <c r="AA104" i="2"/>
  <c r="W101" i="2"/>
  <c r="AM55" i="2" l="1"/>
  <c r="AM56" i="2"/>
  <c r="H11" i="5"/>
  <c r="H10" i="5"/>
  <c r="H9" i="5"/>
  <c r="H8" i="5"/>
  <c r="H7" i="5"/>
  <c r="H6" i="5"/>
  <c r="H5" i="5"/>
  <c r="AF119" i="2" l="1"/>
  <c r="AF117" i="2"/>
  <c r="AF118" i="2" s="1"/>
  <c r="AF115" i="2"/>
  <c r="AF116" i="2" s="1"/>
  <c r="AF112" i="2"/>
  <c r="AF111" i="2"/>
  <c r="AF110" i="2"/>
  <c r="AF114" i="2" l="1"/>
  <c r="AF113" i="2"/>
  <c r="AF120" i="2"/>
  <c r="AF121" i="2"/>
  <c r="E56" i="2"/>
  <c r="W72" i="2" l="1"/>
  <c r="V57" i="2" l="1"/>
  <c r="V56" i="2"/>
  <c r="V54" i="2"/>
  <c r="V53" i="2"/>
  <c r="S86" i="2" l="1"/>
  <c r="V94" i="2" l="1"/>
  <c r="V92" i="2"/>
  <c r="V91" i="2"/>
  <c r="AP90" i="2"/>
  <c r="V80" i="2"/>
  <c r="V79" i="2"/>
  <c r="V78" i="2"/>
  <c r="V77" i="2"/>
  <c r="V76" i="2"/>
  <c r="V75" i="2"/>
  <c r="V73" i="2"/>
  <c r="V72" i="2"/>
  <c r="Y70" i="2"/>
  <c r="X70" i="2"/>
  <c r="W69" i="2"/>
  <c r="W68" i="2"/>
  <c r="V61" i="2"/>
  <c r="AP61" i="2" s="1"/>
  <c r="F61" i="2" s="1"/>
  <c r="V74" i="2"/>
  <c r="Y72" i="2" l="1"/>
  <c r="Z68" i="2"/>
  <c r="W56" i="2"/>
  <c r="Y56" i="2" s="1"/>
  <c r="AP56" i="2" s="1"/>
  <c r="AE72" i="2" l="1"/>
  <c r="F56" i="2"/>
  <c r="E91" i="2" l="1"/>
  <c r="E92" i="2"/>
  <c r="E94" i="2"/>
  <c r="E95" i="2"/>
  <c r="E96" i="2"/>
  <c r="E97" i="2"/>
  <c r="E90" i="2"/>
  <c r="V114" i="2" l="1"/>
  <c r="V113" i="2"/>
  <c r="E64" i="2" l="1"/>
  <c r="E65" i="2"/>
  <c r="E63" i="2"/>
  <c r="V65" i="2" l="1"/>
  <c r="AP65" i="2" s="1"/>
  <c r="F65" i="2" s="1"/>
  <c r="AF107" i="2" l="1"/>
  <c r="AF106" i="2"/>
  <c r="AF105" i="2"/>
  <c r="Z104" i="2"/>
  <c r="AC104" i="2" s="1"/>
  <c r="X111" i="2" l="1"/>
  <c r="X112" i="2"/>
  <c r="X115" i="2"/>
  <c r="X116" i="2" s="1"/>
  <c r="X117" i="2"/>
  <c r="X118" i="2" s="1"/>
  <c r="X119" i="2"/>
  <c r="X120" i="2" s="1"/>
  <c r="X110" i="2"/>
  <c r="Y110" i="2"/>
  <c r="X113" i="2" l="1"/>
  <c r="X114" i="2"/>
  <c r="X121" i="2"/>
  <c r="AE104" i="2"/>
  <c r="AG104" i="2" s="1"/>
  <c r="E79" i="2" l="1"/>
  <c r="W76" i="2"/>
  <c r="Y76" i="2" s="1"/>
  <c r="AE76" i="2" s="1"/>
  <c r="Y59" i="2"/>
  <c r="W53" i="2"/>
  <c r="Y53" i="2" s="1"/>
  <c r="AP76" i="2" l="1"/>
  <c r="AE59" i="2"/>
  <c r="AP59" i="2"/>
  <c r="F59" i="2" s="1"/>
  <c r="AP53" i="2"/>
  <c r="F53" i="2" s="1"/>
  <c r="AE53" i="2"/>
  <c r="Y79" i="2"/>
  <c r="X105" i="2"/>
  <c r="AE79" i="2" l="1"/>
  <c r="AP79" i="2" s="1"/>
  <c r="E21" i="5"/>
  <c r="E20" i="5"/>
  <c r="D21" i="5"/>
  <c r="D20" i="5"/>
  <c r="H17" i="5" l="1"/>
  <c r="AP120" i="2" l="1"/>
  <c r="AP112" i="2"/>
  <c r="AP111" i="2"/>
  <c r="AP121" i="2"/>
  <c r="AP114" i="2"/>
  <c r="AP113" i="2"/>
  <c r="AP115" i="2"/>
  <c r="AP116" i="2"/>
  <c r="AP117" i="2"/>
  <c r="AP110" i="2"/>
  <c r="AP119" i="2"/>
  <c r="AP118" i="2"/>
  <c r="V96" i="2"/>
  <c r="AP96" i="2" s="1"/>
  <c r="F96" i="2" s="1"/>
  <c r="AP93" i="2"/>
  <c r="F93" i="2" s="1"/>
  <c r="E93" i="2"/>
  <c r="V95" i="2"/>
  <c r="AP95" i="2" s="1"/>
  <c r="F95" i="2" s="1"/>
  <c r="AP94" i="2"/>
  <c r="F94" i="2" s="1"/>
  <c r="AP92" i="2"/>
  <c r="F92" i="2" s="1"/>
  <c r="AP91" i="2"/>
  <c r="F91" i="2" s="1"/>
  <c r="F90" i="2"/>
  <c r="W99" i="2" l="1"/>
  <c r="AE100" i="2" s="1"/>
  <c r="AE101" i="2"/>
  <c r="AF101" i="2" s="1"/>
  <c r="V99" i="2"/>
  <c r="AE99" i="2" l="1"/>
  <c r="AF99" i="2" s="1"/>
  <c r="Y99" i="2"/>
  <c r="AP99" i="2" l="1"/>
  <c r="F99" i="2" s="1"/>
  <c r="E68" i="2"/>
  <c r="AP62" i="2"/>
  <c r="E62" i="2"/>
  <c r="E61" i="2"/>
  <c r="F62" i="2" l="1"/>
  <c r="AP97" i="2" l="1"/>
  <c r="F97" i="2" s="1"/>
  <c r="V64" i="2"/>
  <c r="V63" i="2"/>
  <c r="AP63" i="2" s="1"/>
  <c r="F63" i="2" s="1"/>
  <c r="AP64" i="2" l="1"/>
  <c r="F64" i="2" s="1"/>
  <c r="E53" i="2"/>
  <c r="E72" i="2"/>
  <c r="E76" i="2"/>
  <c r="E99" i="2"/>
  <c r="E111" i="2"/>
  <c r="E110" i="2"/>
  <c r="E115" i="2"/>
  <c r="E117" i="2"/>
  <c r="V119" i="2" l="1"/>
  <c r="AB115" i="2" l="1"/>
  <c r="AB117" i="2"/>
  <c r="AB119" i="2"/>
  <c r="AB120" i="2" s="1"/>
  <c r="AB112" i="2"/>
  <c r="AB111" i="2"/>
  <c r="AE111" i="2" s="1"/>
  <c r="AB110" i="2"/>
  <c r="AE110" i="2" s="1"/>
  <c r="Z115" i="2"/>
  <c r="Z116" i="2" s="1"/>
  <c r="Z117" i="2"/>
  <c r="Z118" i="2" s="1"/>
  <c r="Z119" i="2"/>
  <c r="Z120" i="2" s="1"/>
  <c r="Z112" i="2"/>
  <c r="Z111" i="2"/>
  <c r="Z110" i="2"/>
  <c r="Y117" i="2"/>
  <c r="Y118" i="2" s="1"/>
  <c r="Y119" i="2"/>
  <c r="Y120" i="2" s="1"/>
  <c r="Y115" i="2"/>
  <c r="Y116" i="2" s="1"/>
  <c r="Y112" i="2"/>
  <c r="Y111" i="2"/>
  <c r="V118" i="2"/>
  <c r="V117" i="2"/>
  <c r="V116" i="2"/>
  <c r="V115" i="2"/>
  <c r="V112" i="2"/>
  <c r="W112" i="2" s="1"/>
  <c r="V111" i="2"/>
  <c r="V110" i="2"/>
  <c r="AE112" i="2" l="1"/>
  <c r="AE113" i="2" s="1"/>
  <c r="AB113" i="2"/>
  <c r="AB114" i="2"/>
  <c r="Z114" i="2"/>
  <c r="Z113" i="2"/>
  <c r="Y113" i="2"/>
  <c r="Y114" i="2"/>
  <c r="AE114" i="2"/>
  <c r="AE117" i="2"/>
  <c r="AE118" i="2" s="1"/>
  <c r="AB118" i="2"/>
  <c r="AE115" i="2"/>
  <c r="AE116" i="2" s="1"/>
  <c r="AB116" i="2"/>
  <c r="W115" i="2"/>
  <c r="W117" i="2" s="1"/>
  <c r="W119" i="2" s="1"/>
  <c r="Z121" i="2"/>
  <c r="AE119" i="2"/>
  <c r="AE120" i="2" s="1"/>
  <c r="AB121" i="2"/>
  <c r="Y121" i="2"/>
  <c r="AE121" i="2" l="1"/>
  <c r="W102" i="2" l="1"/>
  <c r="Z105" i="2"/>
  <c r="AC105" i="2" s="1"/>
  <c r="W105" i="2"/>
  <c r="W104" i="2"/>
  <c r="AE105" i="2" s="1"/>
  <c r="Z107" i="2" l="1"/>
  <c r="AC107" i="2" s="1"/>
  <c r="Z106" i="2"/>
  <c r="AC106" i="2" s="1"/>
  <c r="AE107" i="2"/>
  <c r="AE106" i="2"/>
  <c r="AP72" i="2" l="1"/>
  <c r="F72" i="2" s="1"/>
  <c r="F76" i="2"/>
  <c r="Z70" i="2"/>
  <c r="Z69" i="2"/>
  <c r="F79" i="2"/>
  <c r="AP68" i="2" l="1"/>
  <c r="F68" i="2" s="1"/>
  <c r="H15" i="5" l="1"/>
  <c r="H14" i="5"/>
  <c r="H13" i="5"/>
  <c r="C20" i="2" s="1"/>
  <c r="C3" i="10" l="1"/>
  <c r="C5" i="11"/>
  <c r="AA111" i="2"/>
  <c r="AA112" i="2"/>
  <c r="AA119" i="2"/>
  <c r="AA120" i="2" s="1"/>
  <c r="AA110" i="2"/>
  <c r="AA117" i="2"/>
  <c r="AA118" i="2" s="1"/>
  <c r="AA115" i="2"/>
  <c r="AA116" i="2" s="1"/>
  <c r="E87" i="2"/>
  <c r="E50" i="2"/>
  <c r="AC111" i="2"/>
  <c r="AC112" i="2"/>
  <c r="AC119" i="2"/>
  <c r="AC120" i="2" s="1"/>
  <c r="AC110" i="2"/>
  <c r="AC117" i="2"/>
  <c r="AC118" i="2" s="1"/>
  <c r="AC115" i="2"/>
  <c r="AC116" i="2" s="1"/>
  <c r="AG106" i="2"/>
  <c r="AG107" i="2"/>
  <c r="AC113" i="2" l="1"/>
  <c r="AC114" i="2"/>
  <c r="AA114" i="2"/>
  <c r="AA113" i="2"/>
  <c r="AD115" i="2"/>
  <c r="AA121" i="2"/>
  <c r="AC121" i="2"/>
  <c r="AD112" i="2"/>
  <c r="AD110" i="2"/>
  <c r="AC103" i="2"/>
  <c r="AD117" i="2"/>
  <c r="AD118" i="2" s="1"/>
  <c r="AD111" i="2"/>
  <c r="AM111" i="2" s="1"/>
  <c r="AD119" i="2"/>
  <c r="AK119" i="2" s="1"/>
  <c r="AG105" i="2"/>
  <c r="AG103" i="2" s="1"/>
  <c r="AM112" i="2" l="1"/>
  <c r="AD114" i="2"/>
  <c r="AD113" i="2"/>
  <c r="AM115" i="2"/>
  <c r="AD116" i="2"/>
  <c r="AM116" i="2" s="1"/>
  <c r="AM119" i="2"/>
  <c r="AD120" i="2"/>
  <c r="AN119" i="2"/>
  <c r="X106" i="2"/>
  <c r="W106" i="2"/>
  <c r="AP107" i="2"/>
  <c r="AP105" i="2"/>
  <c r="AP106" i="2"/>
  <c r="AH103" i="2"/>
  <c r="X107" i="2" s="1"/>
  <c r="W103" i="2"/>
  <c r="AK115" i="2"/>
  <c r="AN115" i="2" s="1"/>
  <c r="AO107" i="2"/>
  <c r="AO106" i="2"/>
  <c r="AO105" i="2"/>
  <c r="AO101" i="2"/>
  <c r="AK110" i="2"/>
  <c r="AL110" i="2"/>
  <c r="AM110" i="2"/>
  <c r="AO110" i="2" s="1"/>
  <c r="AQ110" i="2" s="1"/>
  <c r="AM118" i="2"/>
  <c r="AL118" i="2"/>
  <c r="AK118" i="2"/>
  <c r="AN118" i="2" s="1"/>
  <c r="AM117" i="2"/>
  <c r="AL117" i="2"/>
  <c r="AK117" i="2"/>
  <c r="AN117" i="2" s="1"/>
  <c r="AL115" i="2"/>
  <c r="AD121" i="2"/>
  <c r="AM121" i="2" s="1"/>
  <c r="AL119" i="2"/>
  <c r="AL112" i="2"/>
  <c r="AK111" i="2"/>
  <c r="AL111" i="2"/>
  <c r="AL116" i="2" l="1"/>
  <c r="AN110" i="2"/>
  <c r="AN111" i="2"/>
  <c r="AO112" i="2"/>
  <c r="AN112" i="2"/>
  <c r="AK116" i="2"/>
  <c r="AN116" i="2" s="1"/>
  <c r="AL113" i="2"/>
  <c r="AM113" i="2"/>
  <c r="AL114" i="2"/>
  <c r="AM114" i="2"/>
  <c r="AL120" i="2"/>
  <c r="AM120" i="2"/>
  <c r="AK120" i="2"/>
  <c r="AN120" i="2" s="1"/>
  <c r="AO119" i="2"/>
  <c r="AO115" i="2"/>
  <c r="W107" i="2"/>
  <c r="K106" i="2" s="1"/>
  <c r="AO118" i="2"/>
  <c r="AO117" i="2"/>
  <c r="AO116" i="2"/>
  <c r="AQ107" i="2"/>
  <c r="AO111" i="2"/>
  <c r="AQ111" i="2" s="1"/>
  <c r="F111" i="2" s="1"/>
  <c r="AT100" i="2"/>
  <c r="AT103" i="2"/>
  <c r="AT102" i="2"/>
  <c r="AT101" i="2"/>
  <c r="AS102" i="2"/>
  <c r="AS101" i="2"/>
  <c r="AS100" i="2"/>
  <c r="AS103" i="2"/>
  <c r="AK121" i="2"/>
  <c r="AL121" i="2"/>
  <c r="AO113" i="2" l="1"/>
  <c r="AN113" i="2"/>
  <c r="AO114" i="2"/>
  <c r="AN114" i="2"/>
  <c r="AN121" i="2"/>
  <c r="AQ115" i="2"/>
  <c r="AO120" i="2"/>
  <c r="AQ117" i="2"/>
  <c r="AO121" i="2"/>
  <c r="AT104" i="2"/>
  <c r="AS104" i="2"/>
  <c r="AS109" i="2" s="1"/>
  <c r="K107" i="2"/>
  <c r="AQ119" i="2" l="1"/>
  <c r="AS119" i="2" s="1"/>
  <c r="AQ112" i="2"/>
  <c r="F112" i="2" s="1"/>
  <c r="F110" i="2"/>
  <c r="F100" i="2"/>
  <c r="B108" i="2" s="1"/>
  <c r="AT105" i="2"/>
  <c r="AR119" i="2" l="1"/>
  <c r="AT119" i="2" s="1"/>
  <c r="F119" i="2" s="1"/>
  <c r="AS112" i="2"/>
  <c r="AR112" i="2"/>
  <c r="AT106" i="2"/>
  <c r="F117" i="2" l="1"/>
  <c r="F115" i="2"/>
  <c r="V48" i="2" l="1"/>
  <c r="D23" i="5" s="1"/>
</calcChain>
</file>

<file path=xl/sharedStrings.xml><?xml version="1.0" encoding="utf-8"?>
<sst xmlns="http://schemas.openxmlformats.org/spreadsheetml/2006/main" count="837" uniqueCount="474">
  <si>
    <t>項　　　　目</t>
  </si>
  <si>
    <t>項目</t>
    <phoneticPr fontId="19"/>
  </si>
  <si>
    <t>加算点</t>
    <rPh sb="0" eb="2">
      <t>カサン</t>
    </rPh>
    <rPh sb="2" eb="3">
      <t>テン</t>
    </rPh>
    <phoneticPr fontId="19"/>
  </si>
  <si>
    <t>合計加算点</t>
    <rPh sb="0" eb="2">
      <t>ゴウケイ</t>
    </rPh>
    <rPh sb="2" eb="4">
      <t>カサン</t>
    </rPh>
    <rPh sb="4" eb="5">
      <t>テン</t>
    </rPh>
    <phoneticPr fontId="19"/>
  </si>
  <si>
    <t>支店等</t>
    <rPh sb="0" eb="2">
      <t>シテン</t>
    </rPh>
    <rPh sb="2" eb="3">
      <t>トウ</t>
    </rPh>
    <phoneticPr fontId="36"/>
  </si>
  <si>
    <t>県内</t>
    <rPh sb="0" eb="2">
      <t>ケンナイ</t>
    </rPh>
    <phoneticPr fontId="36"/>
  </si>
  <si>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</si>
  <si>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</si>
  <si>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</si>
  <si>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</si>
  <si>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</si>
  <si>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</si>
  <si>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</si>
  <si>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6"/>
  </si>
  <si>
    <t>（作成担当者</t>
    <phoneticPr fontId="36"/>
  </si>
  <si>
    <t>　福　島　県</t>
    <phoneticPr fontId="36"/>
  </si>
  <si>
    <t>工期</t>
    <rPh sb="0" eb="2">
      <t>コウキ</t>
    </rPh>
    <phoneticPr fontId="36"/>
  </si>
  <si>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6"/>
  </si>
  <si>
    <t>同一市町村内の工事実績</t>
    <rPh sb="0" eb="2">
      <t>ドウイツ</t>
    </rPh>
    <rPh sb="2" eb="5">
      <t>シチョウソン</t>
    </rPh>
    <rPh sb="5" eb="6">
      <t>ナイ</t>
    </rPh>
    <rPh sb="7" eb="9">
      <t>コウジ</t>
    </rPh>
    <rPh sb="9" eb="11">
      <t>ジッセキ</t>
    </rPh>
    <phoneticPr fontId="36"/>
  </si>
  <si>
    <t>入札参加者の所在建設</t>
    <rPh sb="0" eb="2">
      <t>ニュウサツ</t>
    </rPh>
    <rPh sb="2" eb="5">
      <t>サンカシャ</t>
    </rPh>
    <rPh sb="6" eb="8">
      <t>ショザイ</t>
    </rPh>
    <rPh sb="8" eb="10">
      <t>ケンセツ</t>
    </rPh>
    <phoneticPr fontId="36"/>
  </si>
  <si>
    <t>有無</t>
    <rPh sb="0" eb="2">
      <t>ウム</t>
    </rPh>
    <phoneticPr fontId="36"/>
  </si>
  <si>
    <t>喜多方市</t>
    <rPh sb="0" eb="3">
      <t>キタカタ</t>
    </rPh>
    <rPh sb="3" eb="4">
      <t>シ</t>
    </rPh>
    <phoneticPr fontId="36"/>
  </si>
  <si>
    <t>喜多方土木</t>
    <rPh sb="0" eb="3">
      <t>キタカタ</t>
    </rPh>
    <rPh sb="3" eb="5">
      <t>ドボク</t>
    </rPh>
    <phoneticPr fontId="36"/>
  </si>
  <si>
    <t>喜多方建設</t>
    <rPh sb="0" eb="3">
      <t>キタカタ</t>
    </rPh>
    <rPh sb="3" eb="5">
      <t>ケンセツ</t>
    </rPh>
    <phoneticPr fontId="36"/>
  </si>
  <si>
    <t>有</t>
    <rPh sb="0" eb="1">
      <t>ア</t>
    </rPh>
    <phoneticPr fontId="36"/>
  </si>
  <si>
    <t>準本店</t>
    <rPh sb="0" eb="1">
      <t>ジュン</t>
    </rPh>
    <rPh sb="1" eb="3">
      <t>ホンテン</t>
    </rPh>
    <phoneticPr fontId="36"/>
  </si>
  <si>
    <t>猪苗代土木</t>
    <rPh sb="0" eb="3">
      <t>イナワシロ</t>
    </rPh>
    <rPh sb="3" eb="5">
      <t>ドボク</t>
    </rPh>
    <phoneticPr fontId="36"/>
  </si>
  <si>
    <t>南会津建設</t>
    <rPh sb="0" eb="3">
      <t>ミナミアイヅ</t>
    </rPh>
    <rPh sb="3" eb="5">
      <t>ケンセツ</t>
    </rPh>
    <phoneticPr fontId="36"/>
  </si>
  <si>
    <t>西会津町</t>
    <rPh sb="0" eb="4">
      <t>ニシアイヅマチ</t>
    </rPh>
    <phoneticPr fontId="36"/>
  </si>
  <si>
    <t>-</t>
    <phoneticPr fontId="36"/>
  </si>
  <si>
    <t>猪苗代町</t>
    <rPh sb="0" eb="3">
      <t>イナワシロ</t>
    </rPh>
    <rPh sb="3" eb="4">
      <t>マチ</t>
    </rPh>
    <phoneticPr fontId="36"/>
  </si>
  <si>
    <t>磐梯町</t>
    <rPh sb="0" eb="2">
      <t>バンダイ</t>
    </rPh>
    <rPh sb="2" eb="3">
      <t>マチ</t>
    </rPh>
    <phoneticPr fontId="36"/>
  </si>
  <si>
    <t>地域要件</t>
    <rPh sb="0" eb="2">
      <t>チイキ</t>
    </rPh>
    <rPh sb="2" eb="4">
      <t>ヨウケン</t>
    </rPh>
    <phoneticPr fontId="36"/>
  </si>
  <si>
    <t>管内</t>
    <rPh sb="0" eb="2">
      <t>カンナイ</t>
    </rPh>
    <phoneticPr fontId="36"/>
  </si>
  <si>
    <t>隣接３管内</t>
    <rPh sb="0" eb="2">
      <t>リンセツ</t>
    </rPh>
    <rPh sb="3" eb="5">
      <t>カンナイ</t>
    </rPh>
    <phoneticPr fontId="36"/>
  </si>
  <si>
    <t>全国</t>
    <rPh sb="0" eb="2">
      <t>ゼンコク</t>
    </rPh>
    <phoneticPr fontId="36"/>
  </si>
  <si>
    <t>一般土木工事又は舗装工事"以外"</t>
  </si>
  <si>
    <t>一般土木工事又は舗装工事</t>
    <phoneticPr fontId="36"/>
  </si>
  <si>
    <t>発注種別</t>
    <rPh sb="0" eb="2">
      <t>ハッチュウ</t>
    </rPh>
    <rPh sb="2" eb="4">
      <t>シュベツ</t>
    </rPh>
    <phoneticPr fontId="36"/>
  </si>
  <si>
    <t>県北土木</t>
    <rPh sb="0" eb="2">
      <t>ケンポク</t>
    </rPh>
    <rPh sb="2" eb="4">
      <t>ドボク</t>
    </rPh>
    <phoneticPr fontId="36"/>
  </si>
  <si>
    <t>保原土木</t>
    <rPh sb="0" eb="2">
      <t>ホバラ</t>
    </rPh>
    <rPh sb="2" eb="4">
      <t>ドボク</t>
    </rPh>
    <phoneticPr fontId="36"/>
  </si>
  <si>
    <t>二本松土木</t>
    <rPh sb="0" eb="3">
      <t>ニホンマツ</t>
    </rPh>
    <rPh sb="3" eb="5">
      <t>ドボク</t>
    </rPh>
    <phoneticPr fontId="36"/>
  </si>
  <si>
    <t>県中建設</t>
    <rPh sb="0" eb="1">
      <t>ケン</t>
    </rPh>
    <rPh sb="1" eb="2">
      <t>チュウ</t>
    </rPh>
    <rPh sb="2" eb="4">
      <t>ケンセツ</t>
    </rPh>
    <phoneticPr fontId="36"/>
  </si>
  <si>
    <t>三春土木</t>
    <rPh sb="0" eb="2">
      <t>ミハル</t>
    </rPh>
    <rPh sb="2" eb="4">
      <t>ドボク</t>
    </rPh>
    <phoneticPr fontId="36"/>
  </si>
  <si>
    <t>須賀川土木</t>
    <rPh sb="0" eb="3">
      <t>スカガワ</t>
    </rPh>
    <rPh sb="3" eb="5">
      <t>ドボク</t>
    </rPh>
    <phoneticPr fontId="36"/>
  </si>
  <si>
    <t>石川土木</t>
    <rPh sb="0" eb="2">
      <t>イシカワ</t>
    </rPh>
    <rPh sb="2" eb="4">
      <t>ドボク</t>
    </rPh>
    <phoneticPr fontId="36"/>
  </si>
  <si>
    <t>県南土木</t>
    <rPh sb="0" eb="2">
      <t>ケンナン</t>
    </rPh>
    <rPh sb="2" eb="4">
      <t>ドボク</t>
    </rPh>
    <phoneticPr fontId="36"/>
  </si>
  <si>
    <t>県中土木</t>
    <rPh sb="0" eb="1">
      <t>ケン</t>
    </rPh>
    <rPh sb="1" eb="2">
      <t>チュウ</t>
    </rPh>
    <rPh sb="2" eb="4">
      <t>ドボク</t>
    </rPh>
    <phoneticPr fontId="36"/>
  </si>
  <si>
    <t>棚倉土木</t>
    <rPh sb="0" eb="2">
      <t>タナグラ</t>
    </rPh>
    <rPh sb="2" eb="4">
      <t>ドボク</t>
    </rPh>
    <phoneticPr fontId="36"/>
  </si>
  <si>
    <t>会津若松土木</t>
    <rPh sb="0" eb="2">
      <t>アイヅ</t>
    </rPh>
    <rPh sb="2" eb="4">
      <t>ワカマツ</t>
    </rPh>
    <rPh sb="4" eb="6">
      <t>ドボク</t>
    </rPh>
    <phoneticPr fontId="36"/>
  </si>
  <si>
    <t>宮下土木</t>
    <rPh sb="0" eb="2">
      <t>ミヤシタ</t>
    </rPh>
    <rPh sb="2" eb="4">
      <t>ドボク</t>
    </rPh>
    <phoneticPr fontId="36"/>
  </si>
  <si>
    <t>南会津土木</t>
    <rPh sb="0" eb="3">
      <t>ミナミアイヅ</t>
    </rPh>
    <rPh sb="3" eb="5">
      <t>ドボク</t>
    </rPh>
    <phoneticPr fontId="36"/>
  </si>
  <si>
    <t>山口土木</t>
    <rPh sb="0" eb="2">
      <t>ヤマグチ</t>
    </rPh>
    <rPh sb="2" eb="4">
      <t>ドボク</t>
    </rPh>
    <phoneticPr fontId="36"/>
  </si>
  <si>
    <t>相双土木</t>
    <rPh sb="0" eb="2">
      <t>ソウソウ</t>
    </rPh>
    <rPh sb="2" eb="4">
      <t>ドボク</t>
    </rPh>
    <phoneticPr fontId="36"/>
  </si>
  <si>
    <t>富岡土木</t>
    <rPh sb="0" eb="2">
      <t>トミオカ</t>
    </rPh>
    <rPh sb="2" eb="4">
      <t>ドボク</t>
    </rPh>
    <phoneticPr fontId="36"/>
  </si>
  <si>
    <t>県北建設</t>
    <rPh sb="0" eb="2">
      <t>ケンポク</t>
    </rPh>
    <rPh sb="2" eb="4">
      <t>ケンセツ</t>
    </rPh>
    <phoneticPr fontId="36"/>
  </si>
  <si>
    <t>県南建設</t>
    <rPh sb="0" eb="2">
      <t>ケンナン</t>
    </rPh>
    <rPh sb="2" eb="4">
      <t>ケンセツ</t>
    </rPh>
    <phoneticPr fontId="36"/>
  </si>
  <si>
    <t>会津若松建設</t>
    <rPh sb="0" eb="2">
      <t>アイヅ</t>
    </rPh>
    <rPh sb="2" eb="4">
      <t>ワカマツ</t>
    </rPh>
    <rPh sb="4" eb="6">
      <t>ケンセツ</t>
    </rPh>
    <phoneticPr fontId="36"/>
  </si>
  <si>
    <t>相双建設</t>
    <rPh sb="0" eb="2">
      <t>ソウソウ</t>
    </rPh>
    <rPh sb="2" eb="4">
      <t>ケンセツ</t>
    </rPh>
    <phoneticPr fontId="36"/>
  </si>
  <si>
    <t>いわき建設</t>
    <rPh sb="3" eb="5">
      <t>ケンセツ</t>
    </rPh>
    <phoneticPr fontId="36"/>
  </si>
  <si>
    <t>福島市</t>
    <rPh sb="0" eb="3">
      <t>フクシマシ</t>
    </rPh>
    <phoneticPr fontId="36"/>
  </si>
  <si>
    <t>川俣町</t>
    <rPh sb="0" eb="3">
      <t>カワマタマチ</t>
    </rPh>
    <phoneticPr fontId="36"/>
  </si>
  <si>
    <t>伊達市</t>
    <rPh sb="0" eb="3">
      <t>ダテシ</t>
    </rPh>
    <phoneticPr fontId="36"/>
  </si>
  <si>
    <t>桑折町</t>
    <rPh sb="0" eb="3">
      <t>コオリマチ</t>
    </rPh>
    <phoneticPr fontId="36"/>
  </si>
  <si>
    <t>国見町</t>
    <rPh sb="0" eb="3">
      <t>クニミマチ</t>
    </rPh>
    <phoneticPr fontId="36"/>
  </si>
  <si>
    <t>二本松市</t>
    <rPh sb="0" eb="4">
      <t>ニホンマツシ</t>
    </rPh>
    <phoneticPr fontId="36"/>
  </si>
  <si>
    <t>本宮市</t>
    <rPh sb="0" eb="3">
      <t>モトミヤシ</t>
    </rPh>
    <phoneticPr fontId="36"/>
  </si>
  <si>
    <t>大玉村</t>
    <rPh sb="0" eb="3">
      <t>オオタマムラ</t>
    </rPh>
    <phoneticPr fontId="36"/>
  </si>
  <si>
    <t>郡山市</t>
    <rPh sb="0" eb="3">
      <t>コオリヤマシ</t>
    </rPh>
    <phoneticPr fontId="36"/>
  </si>
  <si>
    <t>田村市</t>
    <rPh sb="0" eb="3">
      <t>タムラシ</t>
    </rPh>
    <phoneticPr fontId="36"/>
  </si>
  <si>
    <t>三春町</t>
    <rPh sb="0" eb="2">
      <t>ミハル</t>
    </rPh>
    <rPh sb="2" eb="3">
      <t>マチ</t>
    </rPh>
    <phoneticPr fontId="36"/>
  </si>
  <si>
    <t>小野町</t>
    <rPh sb="0" eb="3">
      <t>オノマチ</t>
    </rPh>
    <phoneticPr fontId="36"/>
  </si>
  <si>
    <t>須賀川市</t>
    <rPh sb="0" eb="4">
      <t>スカガワシ</t>
    </rPh>
    <phoneticPr fontId="36"/>
  </si>
  <si>
    <t>鏡石町</t>
    <rPh sb="0" eb="3">
      <t>カガミイシマチ</t>
    </rPh>
    <phoneticPr fontId="36"/>
  </si>
  <si>
    <t>天栄村</t>
    <rPh sb="0" eb="2">
      <t>テンエイ</t>
    </rPh>
    <rPh sb="2" eb="3">
      <t>ムラ</t>
    </rPh>
    <phoneticPr fontId="36"/>
  </si>
  <si>
    <t>石川町</t>
    <rPh sb="0" eb="3">
      <t>イシカワマチ</t>
    </rPh>
    <phoneticPr fontId="36"/>
  </si>
  <si>
    <t>玉川村</t>
    <rPh sb="0" eb="2">
      <t>タマガワ</t>
    </rPh>
    <rPh sb="2" eb="3">
      <t>ムラ</t>
    </rPh>
    <phoneticPr fontId="36"/>
  </si>
  <si>
    <t>平田村</t>
    <rPh sb="0" eb="3">
      <t>ヒラタムラ</t>
    </rPh>
    <phoneticPr fontId="36"/>
  </si>
  <si>
    <t>浅川町</t>
    <rPh sb="0" eb="3">
      <t>アサカワマチ</t>
    </rPh>
    <phoneticPr fontId="36"/>
  </si>
  <si>
    <t>古殿町</t>
    <rPh sb="0" eb="3">
      <t>フルドノマチ</t>
    </rPh>
    <phoneticPr fontId="36"/>
  </si>
  <si>
    <t>白河市</t>
    <rPh sb="0" eb="3">
      <t>シラカワシ</t>
    </rPh>
    <phoneticPr fontId="36"/>
  </si>
  <si>
    <t>西郷村</t>
    <rPh sb="0" eb="3">
      <t>ニシゴウムラ</t>
    </rPh>
    <phoneticPr fontId="36"/>
  </si>
  <si>
    <t>泉崎村</t>
    <rPh sb="0" eb="2">
      <t>イズミザキ</t>
    </rPh>
    <rPh sb="2" eb="3">
      <t>ムラ</t>
    </rPh>
    <phoneticPr fontId="36"/>
  </si>
  <si>
    <t>中島村</t>
    <rPh sb="0" eb="3">
      <t>ナカジマムラ</t>
    </rPh>
    <phoneticPr fontId="36"/>
  </si>
  <si>
    <t>矢吹町</t>
    <rPh sb="0" eb="3">
      <t>ヤブキマチ</t>
    </rPh>
    <phoneticPr fontId="36"/>
  </si>
  <si>
    <t>棚倉町</t>
    <rPh sb="0" eb="3">
      <t>タナグラマチ</t>
    </rPh>
    <phoneticPr fontId="36"/>
  </si>
  <si>
    <t>矢祭町</t>
    <rPh sb="0" eb="3">
      <t>ヤマツリマチ</t>
    </rPh>
    <phoneticPr fontId="36"/>
  </si>
  <si>
    <t>塙町</t>
    <rPh sb="0" eb="2">
      <t>ハナワマチ</t>
    </rPh>
    <phoneticPr fontId="36"/>
  </si>
  <si>
    <t>鮫川村</t>
    <rPh sb="0" eb="2">
      <t>サメガワ</t>
    </rPh>
    <rPh sb="2" eb="3">
      <t>ムラ</t>
    </rPh>
    <phoneticPr fontId="36"/>
  </si>
  <si>
    <t>会津若松市</t>
    <rPh sb="0" eb="2">
      <t>アイヅ</t>
    </rPh>
    <rPh sb="2" eb="4">
      <t>ワカマツ</t>
    </rPh>
    <rPh sb="4" eb="5">
      <t>シ</t>
    </rPh>
    <phoneticPr fontId="36"/>
  </si>
  <si>
    <t>会津坂下町</t>
    <rPh sb="0" eb="2">
      <t>アイヅ</t>
    </rPh>
    <rPh sb="2" eb="4">
      <t>サカシタ</t>
    </rPh>
    <rPh sb="4" eb="5">
      <t>マチ</t>
    </rPh>
    <phoneticPr fontId="36"/>
  </si>
  <si>
    <t>湯川村</t>
    <rPh sb="0" eb="2">
      <t>ユガワ</t>
    </rPh>
    <rPh sb="2" eb="3">
      <t>ムラ</t>
    </rPh>
    <phoneticPr fontId="36"/>
  </si>
  <si>
    <t>会津美里町</t>
    <rPh sb="0" eb="2">
      <t>アイヅ</t>
    </rPh>
    <rPh sb="2" eb="5">
      <t>ミサトマチ</t>
    </rPh>
    <phoneticPr fontId="36"/>
  </si>
  <si>
    <t>柳津町</t>
    <rPh sb="0" eb="3">
      <t>ヤナイヅマチ</t>
    </rPh>
    <phoneticPr fontId="36"/>
  </si>
  <si>
    <t>三島町</t>
    <rPh sb="0" eb="3">
      <t>ミシママチ</t>
    </rPh>
    <phoneticPr fontId="36"/>
  </si>
  <si>
    <t>金山町</t>
    <rPh sb="0" eb="3">
      <t>カネヤママチ</t>
    </rPh>
    <phoneticPr fontId="36"/>
  </si>
  <si>
    <t>昭和村</t>
    <rPh sb="0" eb="2">
      <t>ショウワ</t>
    </rPh>
    <rPh sb="2" eb="3">
      <t>ムラ</t>
    </rPh>
    <phoneticPr fontId="36"/>
  </si>
  <si>
    <t>下郷町</t>
    <rPh sb="0" eb="3">
      <t>シモゴウマチ</t>
    </rPh>
    <phoneticPr fontId="36"/>
  </si>
  <si>
    <t>檜枝岐村</t>
    <rPh sb="0" eb="3">
      <t>ヒノエマタ</t>
    </rPh>
    <rPh sb="3" eb="4">
      <t>ムラ</t>
    </rPh>
    <phoneticPr fontId="36"/>
  </si>
  <si>
    <t>南会津町（東部）</t>
    <rPh sb="0" eb="3">
      <t>ミナミアイヅ</t>
    </rPh>
    <rPh sb="3" eb="4">
      <t>マチ</t>
    </rPh>
    <rPh sb="5" eb="7">
      <t>トウブ</t>
    </rPh>
    <phoneticPr fontId="36"/>
  </si>
  <si>
    <t>南会津町（西部）</t>
    <rPh sb="0" eb="3">
      <t>ミナミアイヅ</t>
    </rPh>
    <rPh sb="3" eb="4">
      <t>マチ</t>
    </rPh>
    <rPh sb="5" eb="7">
      <t>セイブ</t>
    </rPh>
    <phoneticPr fontId="36"/>
  </si>
  <si>
    <t>北塩原村(喜多方建設管内)</t>
    <rPh sb="0" eb="1">
      <t>キタ</t>
    </rPh>
    <rPh sb="1" eb="3">
      <t>シオバラ</t>
    </rPh>
    <rPh sb="3" eb="4">
      <t>ムラ</t>
    </rPh>
    <rPh sb="5" eb="8">
      <t>キタカタ</t>
    </rPh>
    <rPh sb="8" eb="10">
      <t>ケンセツ</t>
    </rPh>
    <rPh sb="10" eb="12">
      <t>カンナイ</t>
    </rPh>
    <phoneticPr fontId="36"/>
  </si>
  <si>
    <t>北塩原村(猪苗代土木管内)</t>
    <rPh sb="0" eb="1">
      <t>キタ</t>
    </rPh>
    <rPh sb="1" eb="3">
      <t>シオバラ</t>
    </rPh>
    <rPh sb="3" eb="4">
      <t>ムラ</t>
    </rPh>
    <rPh sb="5" eb="8">
      <t>イナワシロ</t>
    </rPh>
    <rPh sb="8" eb="10">
      <t>ドボク</t>
    </rPh>
    <rPh sb="10" eb="12">
      <t>カンナイ</t>
    </rPh>
    <phoneticPr fontId="36"/>
  </si>
  <si>
    <t>只見町</t>
    <rPh sb="0" eb="3">
      <t>タダミマチ</t>
    </rPh>
    <phoneticPr fontId="36"/>
  </si>
  <si>
    <t>相馬市</t>
    <rPh sb="0" eb="3">
      <t>ソウマシ</t>
    </rPh>
    <phoneticPr fontId="36"/>
  </si>
  <si>
    <t>南相馬市</t>
    <rPh sb="0" eb="4">
      <t>ミナミソウマシ</t>
    </rPh>
    <phoneticPr fontId="36"/>
  </si>
  <si>
    <t>新地町</t>
    <rPh sb="0" eb="2">
      <t>シンチ</t>
    </rPh>
    <rPh sb="2" eb="3">
      <t>マチ</t>
    </rPh>
    <phoneticPr fontId="36"/>
  </si>
  <si>
    <t>飯舘村</t>
    <rPh sb="0" eb="3">
      <t>イイタテムラ</t>
    </rPh>
    <phoneticPr fontId="36"/>
  </si>
  <si>
    <t>広野町</t>
    <rPh sb="0" eb="3">
      <t>ヒロノマチ</t>
    </rPh>
    <phoneticPr fontId="36"/>
  </si>
  <si>
    <t>楢葉町</t>
    <rPh sb="0" eb="3">
      <t>ナラハマチ</t>
    </rPh>
    <phoneticPr fontId="36"/>
  </si>
  <si>
    <t>富岡町</t>
    <rPh sb="0" eb="3">
      <t>トミオカマチ</t>
    </rPh>
    <phoneticPr fontId="36"/>
  </si>
  <si>
    <t>川内村</t>
    <rPh sb="0" eb="3">
      <t>カワウチムラ</t>
    </rPh>
    <phoneticPr fontId="36"/>
  </si>
  <si>
    <t>大熊町</t>
    <rPh sb="0" eb="3">
      <t>オオクママチ</t>
    </rPh>
    <phoneticPr fontId="36"/>
  </si>
  <si>
    <t>双葉町</t>
    <rPh sb="0" eb="3">
      <t>フタバマチ</t>
    </rPh>
    <phoneticPr fontId="36"/>
  </si>
  <si>
    <t>浪江町</t>
    <rPh sb="0" eb="3">
      <t>ナミエマチ</t>
    </rPh>
    <phoneticPr fontId="36"/>
  </si>
  <si>
    <t>葛尾村</t>
    <rPh sb="0" eb="3">
      <t>カツラオムラ</t>
    </rPh>
    <phoneticPr fontId="36"/>
  </si>
  <si>
    <t>いわき市</t>
    <rPh sb="3" eb="4">
      <t>シ</t>
    </rPh>
    <phoneticPr fontId="36"/>
  </si>
  <si>
    <t>市町村</t>
    <rPh sb="0" eb="3">
      <t>シチョウソン</t>
    </rPh>
    <phoneticPr fontId="36"/>
  </si>
  <si>
    <t>建設事務所</t>
    <rPh sb="0" eb="2">
      <t>ケンセツ</t>
    </rPh>
    <rPh sb="2" eb="5">
      <t>ジムショ</t>
    </rPh>
    <phoneticPr fontId="36"/>
  </si>
  <si>
    <t>市町村①</t>
    <rPh sb="0" eb="3">
      <t>シチョウソン</t>
    </rPh>
    <phoneticPr fontId="36"/>
  </si>
  <si>
    <t>発注種別</t>
    <rPh sb="0" eb="2">
      <t>ハッチュウ</t>
    </rPh>
    <rPh sb="2" eb="4">
      <t>シュベツ</t>
    </rPh>
    <phoneticPr fontId="36"/>
  </si>
  <si>
    <t>一般土木工事</t>
    <rPh sb="0" eb="2">
      <t>イッパン</t>
    </rPh>
    <rPh sb="2" eb="4">
      <t>ドボク</t>
    </rPh>
    <rPh sb="4" eb="6">
      <t>コウジ</t>
    </rPh>
    <phoneticPr fontId="36"/>
  </si>
  <si>
    <t>舗装工事</t>
    <rPh sb="0" eb="2">
      <t>ホソウ</t>
    </rPh>
    <rPh sb="2" eb="4">
      <t>コウジ</t>
    </rPh>
    <phoneticPr fontId="36"/>
  </si>
  <si>
    <t>加算点合計</t>
    <rPh sb="0" eb="2">
      <t>カサン</t>
    </rPh>
    <rPh sb="2" eb="3">
      <t>テン</t>
    </rPh>
    <rPh sb="3" eb="5">
      <t>ゴウケイ</t>
    </rPh>
    <phoneticPr fontId="36"/>
  </si>
  <si>
    <t>点</t>
    <rPh sb="0" eb="1">
      <t>テン</t>
    </rPh>
    <phoneticPr fontId="36"/>
  </si>
  <si>
    <t>市町村②</t>
    <rPh sb="0" eb="3">
      <t>シチョウソン</t>
    </rPh>
    <phoneticPr fontId="36"/>
  </si>
  <si>
    <t>自動表示。（入力不要）</t>
    <rPh sb="0" eb="2">
      <t>ジドウ</t>
    </rPh>
    <rPh sb="2" eb="4">
      <t>ヒョウジ</t>
    </rPh>
    <rPh sb="6" eb="8">
      <t>ニュウリョク</t>
    </rPh>
    <rPh sb="8" eb="10">
      <t>フヨウ</t>
    </rPh>
    <phoneticPr fontId="36"/>
  </si>
  <si>
    <t>工事箇所の所在する土木事務所</t>
    <rPh sb="0" eb="2">
      <t>コウジ</t>
    </rPh>
    <rPh sb="2" eb="4">
      <t>カショ</t>
    </rPh>
    <rPh sb="5" eb="7">
      <t>ショザイ</t>
    </rPh>
    <rPh sb="9" eb="11">
      <t>ドボク</t>
    </rPh>
    <rPh sb="11" eb="13">
      <t>ジム</t>
    </rPh>
    <rPh sb="13" eb="14">
      <t>ショ</t>
    </rPh>
    <phoneticPr fontId="36"/>
  </si>
  <si>
    <t>工事箇所の所在する建設事務所</t>
    <rPh sb="0" eb="2">
      <t>コウジ</t>
    </rPh>
    <rPh sb="2" eb="4">
      <t>カショ</t>
    </rPh>
    <rPh sb="5" eb="7">
      <t>ショザイ</t>
    </rPh>
    <rPh sb="9" eb="11">
      <t>ケンセツ</t>
    </rPh>
    <rPh sb="11" eb="13">
      <t>ジム</t>
    </rPh>
    <rPh sb="13" eb="14">
      <t>ショ</t>
    </rPh>
    <phoneticPr fontId="36"/>
  </si>
  <si>
    <t>工事番号</t>
    <rPh sb="0" eb="2">
      <t>コウジ</t>
    </rPh>
    <rPh sb="2" eb="4">
      <t>バンゴウ</t>
    </rPh>
    <phoneticPr fontId="36"/>
  </si>
  <si>
    <t>工事名</t>
    <rPh sb="0" eb="3">
      <t>コウジメイ</t>
    </rPh>
    <phoneticPr fontId="36"/>
  </si>
  <si>
    <t>公告日</t>
    <rPh sb="0" eb="3">
      <t>コウコクビ</t>
    </rPh>
    <phoneticPr fontId="36"/>
  </si>
  <si>
    <t>備　考</t>
    <rPh sb="0" eb="1">
      <t>ソナエ</t>
    </rPh>
    <rPh sb="2" eb="3">
      <t>コウ</t>
    </rPh>
    <phoneticPr fontId="36"/>
  </si>
  <si>
    <t>企業の工事成績</t>
    <rPh sb="0" eb="2">
      <t>キギョウ</t>
    </rPh>
    <rPh sb="3" eb="5">
      <t>コウジ</t>
    </rPh>
    <rPh sb="5" eb="7">
      <t>セイセキ</t>
    </rPh>
    <phoneticPr fontId="36"/>
  </si>
  <si>
    <t>80点以上</t>
    <rPh sb="2" eb="3">
      <t>テン</t>
    </rPh>
    <rPh sb="3" eb="5">
      <t>イジョウ</t>
    </rPh>
    <phoneticPr fontId="36"/>
  </si>
  <si>
    <t>1：記入あり</t>
    <rPh sb="2" eb="4">
      <t>キニュウ</t>
    </rPh>
    <phoneticPr fontId="36"/>
  </si>
  <si>
    <t>配置技術者の工事成績</t>
    <rPh sb="0" eb="2">
      <t>ハイチ</t>
    </rPh>
    <rPh sb="2" eb="5">
      <t>ギジュツシャ</t>
    </rPh>
    <rPh sb="6" eb="8">
      <t>コウジ</t>
    </rPh>
    <rPh sb="8" eb="10">
      <t>セイセキ</t>
    </rPh>
    <phoneticPr fontId="36"/>
  </si>
  <si>
    <t>工事番号・工事名：</t>
    <phoneticPr fontId="36"/>
  </si>
  <si>
    <t>会社名：</t>
    <phoneticPr fontId="36"/>
  </si>
  <si>
    <t>-</t>
    <phoneticPr fontId="36"/>
  </si>
  <si>
    <t>土木事務所
（19区分）</t>
    <rPh sb="0" eb="2">
      <t>ドボク</t>
    </rPh>
    <rPh sb="2" eb="5">
      <t>ジムショ</t>
    </rPh>
    <rPh sb="9" eb="11">
      <t>クブン</t>
    </rPh>
    <phoneticPr fontId="36"/>
  </si>
  <si>
    <t>No.</t>
    <phoneticPr fontId="36"/>
  </si>
  <si>
    <t>県外</t>
    <rPh sb="0" eb="2">
      <t>ケンガイ</t>
    </rPh>
    <phoneticPr fontId="36"/>
  </si>
  <si>
    <t>同一市町村</t>
    <rPh sb="0" eb="2">
      <t>ドウイツ</t>
    </rPh>
    <rPh sb="2" eb="5">
      <t>シチョウソン</t>
    </rPh>
    <phoneticPr fontId="36"/>
  </si>
  <si>
    <t>同一土木</t>
    <rPh sb="0" eb="2">
      <t>ドウイツ</t>
    </rPh>
    <rPh sb="2" eb="4">
      <t>ドボク</t>
    </rPh>
    <phoneticPr fontId="36"/>
  </si>
  <si>
    <t>同一建設</t>
    <rPh sb="0" eb="2">
      <t>ドウイツ</t>
    </rPh>
    <rPh sb="2" eb="4">
      <t>ケンセツ</t>
    </rPh>
    <phoneticPr fontId="36"/>
  </si>
  <si>
    <t>得点</t>
    <rPh sb="0" eb="2">
      <t>トクテン</t>
    </rPh>
    <phoneticPr fontId="36"/>
  </si>
  <si>
    <t>委任なし支店</t>
    <rPh sb="0" eb="2">
      <t>イニン</t>
    </rPh>
    <rPh sb="4" eb="6">
      <t>シテン</t>
    </rPh>
    <phoneticPr fontId="36"/>
  </si>
  <si>
    <t>点数あり：該当</t>
    <rPh sb="0" eb="2">
      <t>テンスウ</t>
    </rPh>
    <rPh sb="5" eb="7">
      <t>ガイトウ</t>
    </rPh>
    <phoneticPr fontId="36"/>
  </si>
  <si>
    <t>入札参加者</t>
    <rPh sb="0" eb="2">
      <t>ニュウサツ</t>
    </rPh>
    <rPh sb="2" eb="5">
      <t>サンカシャ</t>
    </rPh>
    <phoneticPr fontId="36"/>
  </si>
  <si>
    <t>県内</t>
    <rPh sb="0" eb="2">
      <t>ケンナイ</t>
    </rPh>
    <phoneticPr fontId="36"/>
  </si>
  <si>
    <t>市町村</t>
    <rPh sb="0" eb="3">
      <t>シチョウソン</t>
    </rPh>
    <phoneticPr fontId="36"/>
  </si>
  <si>
    <t>土木</t>
    <rPh sb="0" eb="2">
      <t>ドボク</t>
    </rPh>
    <phoneticPr fontId="36"/>
  </si>
  <si>
    <t>建設</t>
    <rPh sb="0" eb="2">
      <t>ケンセツ</t>
    </rPh>
    <phoneticPr fontId="36"/>
  </si>
  <si>
    <t>1:同一市町村内</t>
    <rPh sb="2" eb="4">
      <t>ドウイツ</t>
    </rPh>
    <rPh sb="4" eb="7">
      <t>シチョウソン</t>
    </rPh>
    <rPh sb="7" eb="8">
      <t>ナイ</t>
    </rPh>
    <phoneticPr fontId="36"/>
  </si>
  <si>
    <t>1:同一
土木管内</t>
    <rPh sb="2" eb="4">
      <t>ドウイツ</t>
    </rPh>
    <rPh sb="5" eb="7">
      <t>ドボク</t>
    </rPh>
    <rPh sb="7" eb="9">
      <t>カンナイ</t>
    </rPh>
    <phoneticPr fontId="36"/>
  </si>
  <si>
    <t>左記の
土木管内</t>
    <rPh sb="0" eb="2">
      <t>サキ</t>
    </rPh>
    <rPh sb="4" eb="6">
      <t>ドボク</t>
    </rPh>
    <rPh sb="6" eb="8">
      <t>カンナイ</t>
    </rPh>
    <phoneticPr fontId="36"/>
  </si>
  <si>
    <t>左記の
建設管内</t>
    <rPh sb="0" eb="2">
      <t>サキ</t>
    </rPh>
    <rPh sb="4" eb="6">
      <t>ケンセツ</t>
    </rPh>
    <rPh sb="6" eb="8">
      <t>カンナイ</t>
    </rPh>
    <phoneticPr fontId="36"/>
  </si>
  <si>
    <t>1:同一
建設管内</t>
    <rPh sb="2" eb="4">
      <t>ドウイツ</t>
    </rPh>
    <rPh sb="5" eb="7">
      <t>ケンセツ</t>
    </rPh>
    <rPh sb="7" eb="9">
      <t>カンナイ</t>
    </rPh>
    <phoneticPr fontId="36"/>
  </si>
  <si>
    <t>3:同一市町村
2:同一土木
1:同一建設</t>
    <rPh sb="2" eb="4">
      <t>ドウイツ</t>
    </rPh>
    <rPh sb="4" eb="7">
      <t>シチョウソン</t>
    </rPh>
    <rPh sb="10" eb="12">
      <t>ドウイツ</t>
    </rPh>
    <rPh sb="12" eb="14">
      <t>ドボク</t>
    </rPh>
    <rPh sb="17" eb="19">
      <t>ドウイツ</t>
    </rPh>
    <rPh sb="19" eb="21">
      <t>ケンセツ</t>
    </rPh>
    <phoneticPr fontId="36"/>
  </si>
  <si>
    <t>1：実績有</t>
    <rPh sb="2" eb="4">
      <t>ジッセキ</t>
    </rPh>
    <rPh sb="4" eb="5">
      <t>ア</t>
    </rPh>
    <phoneticPr fontId="36"/>
  </si>
  <si>
    <t>配点
（同一市町村）</t>
    <rPh sb="0" eb="2">
      <t>ハイテン</t>
    </rPh>
    <rPh sb="4" eb="6">
      <t>ドウイツ</t>
    </rPh>
    <rPh sb="6" eb="9">
      <t>シチョウソン</t>
    </rPh>
    <phoneticPr fontId="36"/>
  </si>
  <si>
    <t>配点
（同一土木）</t>
    <rPh sb="0" eb="2">
      <t>ハイテン</t>
    </rPh>
    <rPh sb="4" eb="6">
      <t>ドウイツ</t>
    </rPh>
    <rPh sb="6" eb="8">
      <t>ドボク</t>
    </rPh>
    <phoneticPr fontId="36"/>
  </si>
  <si>
    <t>配点</t>
    <rPh sb="0" eb="2">
      <t>ハイテン</t>
    </rPh>
    <phoneticPr fontId="36"/>
  </si>
  <si>
    <t>得点
（同一市町村）</t>
    <rPh sb="0" eb="2">
      <t>トクテン</t>
    </rPh>
    <rPh sb="4" eb="6">
      <t>ドウイツ</t>
    </rPh>
    <rPh sb="6" eb="9">
      <t>シチョウソン</t>
    </rPh>
    <phoneticPr fontId="36"/>
  </si>
  <si>
    <t>得点
（同一土木）</t>
    <rPh sb="0" eb="2">
      <t>トクテン</t>
    </rPh>
    <rPh sb="4" eb="6">
      <t>ドウイツ</t>
    </rPh>
    <rPh sb="6" eb="8">
      <t>ドボク</t>
    </rPh>
    <phoneticPr fontId="36"/>
  </si>
  <si>
    <t>最終得点</t>
    <rPh sb="0" eb="2">
      <t>サイシュウ</t>
    </rPh>
    <rPh sb="2" eb="4">
      <t>トクテン</t>
    </rPh>
    <phoneticPr fontId="36"/>
  </si>
  <si>
    <t>配点
(満点)</t>
    <rPh sb="0" eb="2">
      <t>ハイテン</t>
    </rPh>
    <rPh sb="4" eb="6">
      <t>マンテン</t>
    </rPh>
    <phoneticPr fontId="19"/>
  </si>
  <si>
    <t>本店</t>
    <rPh sb="0" eb="2">
      <t>ホンテン</t>
    </rPh>
    <phoneticPr fontId="36"/>
  </si>
  <si>
    <t>配点</t>
    <rPh sb="0" eb="2">
      <t>ハイテン</t>
    </rPh>
    <phoneticPr fontId="36"/>
  </si>
  <si>
    <t>得点</t>
    <rPh sb="0" eb="2">
      <t>トクテン</t>
    </rPh>
    <phoneticPr fontId="36"/>
  </si>
  <si>
    <t>最終得点</t>
    <rPh sb="0" eb="2">
      <t>サイシュウ</t>
    </rPh>
    <rPh sb="2" eb="4">
      <t>トクテン</t>
    </rPh>
    <phoneticPr fontId="36"/>
  </si>
  <si>
    <t>1：OK</t>
    <phoneticPr fontId="36"/>
  </si>
  <si>
    <t>建築工事</t>
    <rPh sb="0" eb="2">
      <t>ケンチク</t>
    </rPh>
    <rPh sb="2" eb="4">
      <t>コウジ</t>
    </rPh>
    <phoneticPr fontId="36"/>
  </si>
  <si>
    <t>電気設備工事</t>
    <rPh sb="0" eb="2">
      <t>デンキ</t>
    </rPh>
    <rPh sb="2" eb="4">
      <t>セツビ</t>
    </rPh>
    <rPh sb="4" eb="6">
      <t>コウジ</t>
    </rPh>
    <phoneticPr fontId="36"/>
  </si>
  <si>
    <t>暖冷房衛生設備工事</t>
    <rPh sb="0" eb="3">
      <t>ダンレイボウ</t>
    </rPh>
    <rPh sb="3" eb="5">
      <t>エイセイ</t>
    </rPh>
    <rPh sb="5" eb="7">
      <t>セツビ</t>
    </rPh>
    <rPh sb="7" eb="9">
      <t>コウジ</t>
    </rPh>
    <phoneticPr fontId="36"/>
  </si>
  <si>
    <t>鋼橋上部工事</t>
    <rPh sb="0" eb="2">
      <t>コウキョウ</t>
    </rPh>
    <rPh sb="2" eb="4">
      <t>ジョウブ</t>
    </rPh>
    <rPh sb="4" eb="6">
      <t>コウジ</t>
    </rPh>
    <phoneticPr fontId="36"/>
  </si>
  <si>
    <t>PC橋上部工事</t>
    <rPh sb="2" eb="3">
      <t>ハシ</t>
    </rPh>
    <rPh sb="3" eb="5">
      <t>ジョウブ</t>
    </rPh>
    <rPh sb="5" eb="7">
      <t>コウジ</t>
    </rPh>
    <phoneticPr fontId="36"/>
  </si>
  <si>
    <t>しゅんせつ工事</t>
    <rPh sb="5" eb="7">
      <t>コウジ</t>
    </rPh>
    <phoneticPr fontId="36"/>
  </si>
  <si>
    <t>塗装工事</t>
    <rPh sb="0" eb="2">
      <t>トソウ</t>
    </rPh>
    <rPh sb="2" eb="4">
      <t>コウジ</t>
    </rPh>
    <phoneticPr fontId="36"/>
  </si>
  <si>
    <t>法面処理工事</t>
    <rPh sb="0" eb="2">
      <t>ノリメン</t>
    </rPh>
    <rPh sb="2" eb="4">
      <t>ショリ</t>
    </rPh>
    <rPh sb="4" eb="6">
      <t>コウジ</t>
    </rPh>
    <phoneticPr fontId="36"/>
  </si>
  <si>
    <t>上下水道工事</t>
    <rPh sb="0" eb="4">
      <t>ジョウゲスイドウ</t>
    </rPh>
    <rPh sb="4" eb="6">
      <t>コウジ</t>
    </rPh>
    <phoneticPr fontId="36"/>
  </si>
  <si>
    <t>清掃施設工事</t>
    <rPh sb="0" eb="2">
      <t>セイソウ</t>
    </rPh>
    <rPh sb="2" eb="4">
      <t>シセツ</t>
    </rPh>
    <rPh sb="4" eb="6">
      <t>コウジ</t>
    </rPh>
    <phoneticPr fontId="36"/>
  </si>
  <si>
    <t>消雪工事</t>
    <rPh sb="0" eb="1">
      <t>ケ</t>
    </rPh>
    <rPh sb="1" eb="2">
      <t>ユキ</t>
    </rPh>
    <rPh sb="2" eb="4">
      <t>コウジ</t>
    </rPh>
    <phoneticPr fontId="36"/>
  </si>
  <si>
    <t>機械設備工事</t>
    <rPh sb="0" eb="2">
      <t>キカイ</t>
    </rPh>
    <rPh sb="2" eb="4">
      <t>セツビ</t>
    </rPh>
    <rPh sb="4" eb="6">
      <t>コウジ</t>
    </rPh>
    <phoneticPr fontId="36"/>
  </si>
  <si>
    <t>通信設備工事</t>
    <rPh sb="0" eb="2">
      <t>ツウシン</t>
    </rPh>
    <rPh sb="2" eb="4">
      <t>セツビ</t>
    </rPh>
    <rPh sb="4" eb="6">
      <t>コウジ</t>
    </rPh>
    <phoneticPr fontId="36"/>
  </si>
  <si>
    <t>造園工事</t>
    <rPh sb="0" eb="2">
      <t>ゾウエン</t>
    </rPh>
    <rPh sb="2" eb="4">
      <t>コウジ</t>
    </rPh>
    <phoneticPr fontId="36"/>
  </si>
  <si>
    <t>さく井工事</t>
    <rPh sb="2" eb="3">
      <t>イ</t>
    </rPh>
    <rPh sb="3" eb="5">
      <t>コウジ</t>
    </rPh>
    <phoneticPr fontId="36"/>
  </si>
  <si>
    <t>グラウト工事</t>
    <rPh sb="4" eb="6">
      <t>コウジ</t>
    </rPh>
    <phoneticPr fontId="36"/>
  </si>
  <si>
    <t>10年以内</t>
    <rPh sb="2" eb="3">
      <t>ネン</t>
    </rPh>
    <rPh sb="3" eb="5">
      <t>イナイ</t>
    </rPh>
    <phoneticPr fontId="36"/>
  </si>
  <si>
    <t>企業の工事成績</t>
    <phoneticPr fontId="36"/>
  </si>
  <si>
    <t>福島県
優良工事表彰</t>
    <rPh sb="0" eb="3">
      <t>フクシマケン</t>
    </rPh>
    <rPh sb="4" eb="6">
      <t>ユウリョウ</t>
    </rPh>
    <rPh sb="6" eb="8">
      <t>コウジ</t>
    </rPh>
    <rPh sb="8" eb="10">
      <t>ヒョウショウ</t>
    </rPh>
    <phoneticPr fontId="36"/>
  </si>
  <si>
    <t>受賞年度</t>
    <rPh sb="0" eb="2">
      <t>ジュショウ</t>
    </rPh>
    <rPh sb="2" eb="4">
      <t>ネンド</t>
    </rPh>
    <phoneticPr fontId="36"/>
  </si>
  <si>
    <t>受賞部門</t>
    <rPh sb="0" eb="2">
      <t>ジュショウ</t>
    </rPh>
    <rPh sb="2" eb="4">
      <t>ブモン</t>
    </rPh>
    <phoneticPr fontId="36"/>
  </si>
  <si>
    <t>品質管理能力</t>
    <rPh sb="0" eb="2">
      <t>ヒンシツ</t>
    </rPh>
    <rPh sb="2" eb="4">
      <t>カンリ</t>
    </rPh>
    <rPh sb="4" eb="6">
      <t>ノウリョク</t>
    </rPh>
    <phoneticPr fontId="36"/>
  </si>
  <si>
    <t>技術者確保者数</t>
    <rPh sb="0" eb="3">
      <t>ギジュツシャ</t>
    </rPh>
    <rPh sb="3" eb="5">
      <t>カクホ</t>
    </rPh>
    <rPh sb="5" eb="6">
      <t>シャ</t>
    </rPh>
    <rPh sb="6" eb="7">
      <t>スウ</t>
    </rPh>
    <phoneticPr fontId="36"/>
  </si>
  <si>
    <t>技術者確保数</t>
    <rPh sb="0" eb="3">
      <t>ギジュツシャ</t>
    </rPh>
    <rPh sb="3" eb="5">
      <t>カクホ</t>
    </rPh>
    <rPh sb="5" eb="6">
      <t>スウ</t>
    </rPh>
    <phoneticPr fontId="36"/>
  </si>
  <si>
    <t>資格名称</t>
    <rPh sb="0" eb="2">
      <t>シカク</t>
    </rPh>
    <rPh sb="2" eb="4">
      <t>メイショウ</t>
    </rPh>
    <phoneticPr fontId="36"/>
  </si>
  <si>
    <t>上記「資格保有年数」の資格におけるCPD制度での継続したポイントの取得(1年以上の継続)</t>
    <rPh sb="0" eb="2">
      <t>ジョウキ</t>
    </rPh>
    <rPh sb="3" eb="5">
      <t>シカク</t>
    </rPh>
    <rPh sb="5" eb="7">
      <t>ホユウ</t>
    </rPh>
    <rPh sb="7" eb="9">
      <t>ネンスウ</t>
    </rPh>
    <rPh sb="11" eb="13">
      <t>シカク</t>
    </rPh>
    <rPh sb="20" eb="22">
      <t>セイド</t>
    </rPh>
    <rPh sb="24" eb="26">
      <t>ケイゾク</t>
    </rPh>
    <rPh sb="33" eb="35">
      <t>シュトク</t>
    </rPh>
    <rPh sb="37" eb="38">
      <t>ネン</t>
    </rPh>
    <rPh sb="38" eb="40">
      <t>イジョウ</t>
    </rPh>
    <rPh sb="41" eb="43">
      <t>ケイゾク</t>
    </rPh>
    <phoneticPr fontId="36"/>
  </si>
  <si>
    <t>4：OK</t>
    <phoneticPr fontId="36"/>
  </si>
  <si>
    <t>環境への配慮</t>
    <rPh sb="0" eb="2">
      <t>カンキョウ</t>
    </rPh>
    <rPh sb="4" eb="6">
      <t>ハイリョ</t>
    </rPh>
    <phoneticPr fontId="36"/>
  </si>
  <si>
    <t>県内業者の活用</t>
    <rPh sb="0" eb="2">
      <t>ケンナイ</t>
    </rPh>
    <rPh sb="2" eb="4">
      <t>ギョウシャ</t>
    </rPh>
    <rPh sb="5" eb="7">
      <t>カツヨウ</t>
    </rPh>
    <phoneticPr fontId="36"/>
  </si>
  <si>
    <t>新分野進出</t>
    <rPh sb="0" eb="3">
      <t>シンブンヤ</t>
    </rPh>
    <rPh sb="3" eb="5">
      <t>シンシュツ</t>
    </rPh>
    <phoneticPr fontId="36"/>
  </si>
  <si>
    <t>障がい者雇用</t>
    <rPh sb="0" eb="1">
      <t>ショウ</t>
    </rPh>
    <rPh sb="3" eb="4">
      <t>シャ</t>
    </rPh>
    <rPh sb="4" eb="6">
      <t>コヨウ</t>
    </rPh>
    <phoneticPr fontId="36"/>
  </si>
  <si>
    <t>法定義務のある企業であり、｢障害者の雇用の促進等に関する法律｣に基づく法定雇用義務を達成している</t>
    <phoneticPr fontId="36"/>
  </si>
  <si>
    <t>法定義務のある企業だが、｢障害者の雇用の促進等に関する法律｣に基づく法定雇用義務を達成していない</t>
    <phoneticPr fontId="36"/>
  </si>
  <si>
    <t>法定義務のない企業だが、 障がい者を雇用している</t>
    <phoneticPr fontId="36"/>
  </si>
  <si>
    <t>法定義務のない企業であり、障がい者を雇用していない</t>
    <phoneticPr fontId="36"/>
  </si>
  <si>
    <t>自らは県外業者（県外に本店がある企業）であるが、当該工事の請負金額の５０％以上を県内業者で施工可能である。</t>
    <phoneticPr fontId="36"/>
  </si>
  <si>
    <t>自らは県内業者（県内に本店がある企業）であり、当該工事の請負金額の８０％以上を県内業者で施工可能である</t>
    <phoneticPr fontId="36"/>
  </si>
  <si>
    <t>左のいずれにもあてはまらない。</t>
    <phoneticPr fontId="36"/>
  </si>
  <si>
    <t>3件</t>
    <rPh sb="1" eb="2">
      <t>ケン</t>
    </rPh>
    <phoneticPr fontId="36"/>
  </si>
  <si>
    <t>2件</t>
    <rPh sb="1" eb="2">
      <t>ケン</t>
    </rPh>
    <phoneticPr fontId="36"/>
  </si>
  <si>
    <t>1件</t>
    <rPh sb="1" eb="2">
      <t>ケン</t>
    </rPh>
    <phoneticPr fontId="36"/>
  </si>
  <si>
    <t>1：該当あり</t>
    <rPh sb="2" eb="4">
      <t>ガイトウ</t>
    </rPh>
    <phoneticPr fontId="36"/>
  </si>
  <si>
    <t>企業の地域社会に対する貢献度</t>
    <rPh sb="0" eb="2">
      <t>キギョウ</t>
    </rPh>
    <rPh sb="3" eb="5">
      <t>チイキ</t>
    </rPh>
    <rPh sb="5" eb="7">
      <t>シャカイ</t>
    </rPh>
    <rPh sb="8" eb="9">
      <t>タイ</t>
    </rPh>
    <rPh sb="11" eb="14">
      <t>コウケンド</t>
    </rPh>
    <phoneticPr fontId="36"/>
  </si>
  <si>
    <t>企業の技術力（実績・経験等）</t>
    <rPh sb="0" eb="2">
      <t>キギョウ</t>
    </rPh>
    <rPh sb="3" eb="6">
      <t>ギジュツリョク</t>
    </rPh>
    <rPh sb="7" eb="9">
      <t>ジッセキ</t>
    </rPh>
    <rPh sb="10" eb="12">
      <t>ケイケン</t>
    </rPh>
    <rPh sb="12" eb="13">
      <t>トウ</t>
    </rPh>
    <phoneticPr fontId="36"/>
  </si>
  <si>
    <t>配置予定技術者の技術力（実績・経験等）</t>
    <rPh sb="0" eb="2">
      <t>ハイチ</t>
    </rPh>
    <rPh sb="2" eb="4">
      <t>ヨテイ</t>
    </rPh>
    <rPh sb="4" eb="7">
      <t>ギジュツシャ</t>
    </rPh>
    <rPh sb="8" eb="11">
      <t>ギジュツリョク</t>
    </rPh>
    <rPh sb="12" eb="14">
      <t>ジッセキ</t>
    </rPh>
    <rPh sb="15" eb="17">
      <t>ケイケン</t>
    </rPh>
    <rPh sb="17" eb="18">
      <t>トウ</t>
    </rPh>
    <phoneticPr fontId="36"/>
  </si>
  <si>
    <t>累計</t>
    <rPh sb="0" eb="2">
      <t>ルイケイ</t>
    </rPh>
    <phoneticPr fontId="36"/>
  </si>
  <si>
    <t>同一発注種別【選択】</t>
    <rPh sb="0" eb="2">
      <t>ドウイツ</t>
    </rPh>
    <rPh sb="2" eb="4">
      <t>ハッチュウ</t>
    </rPh>
    <rPh sb="4" eb="6">
      <t>シュベツ</t>
    </rPh>
    <rPh sb="7" eb="9">
      <t>センタク</t>
    </rPh>
    <phoneticPr fontId="36"/>
  </si>
  <si>
    <t>地域要件【選択】</t>
    <rPh sb="0" eb="2">
      <t>チイキ</t>
    </rPh>
    <rPh sb="2" eb="4">
      <t>ヨウケン</t>
    </rPh>
    <rPh sb="5" eb="7">
      <t>センタク</t>
    </rPh>
    <phoneticPr fontId="36"/>
  </si>
  <si>
    <t>評価対象</t>
    <rPh sb="0" eb="2">
      <t>ヒョウカ</t>
    </rPh>
    <rPh sb="2" eb="4">
      <t>タイショウ</t>
    </rPh>
    <phoneticPr fontId="36"/>
  </si>
  <si>
    <t>同一土木</t>
    <rPh sb="0" eb="2">
      <t>ドウイツ</t>
    </rPh>
    <rPh sb="2" eb="4">
      <t>ドボク</t>
    </rPh>
    <phoneticPr fontId="36"/>
  </si>
  <si>
    <t>同一建設</t>
    <rPh sb="0" eb="2">
      <t>ドウイツ</t>
    </rPh>
    <rPh sb="2" eb="4">
      <t>ケンセツ</t>
    </rPh>
    <phoneticPr fontId="36"/>
  </si>
  <si>
    <t>県内</t>
    <rPh sb="0" eb="2">
      <t>ケンナイ</t>
    </rPh>
    <phoneticPr fontId="36"/>
  </si>
  <si>
    <t>○地域要件ごとの評価対象エリアの判定</t>
    <rPh sb="1" eb="3">
      <t>チイキ</t>
    </rPh>
    <rPh sb="3" eb="5">
      <t>ヨウケン</t>
    </rPh>
    <rPh sb="8" eb="10">
      <t>ヒョウカ</t>
    </rPh>
    <rPh sb="10" eb="12">
      <t>タイショウ</t>
    </rPh>
    <rPh sb="16" eb="18">
      <t>ハンテイ</t>
    </rPh>
    <phoneticPr fontId="36"/>
  </si>
  <si>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6"/>
  </si>
  <si>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6"/>
  </si>
  <si>
    <t>1件以上あり</t>
    <rPh sb="1" eb="2">
      <t>ケン</t>
    </rPh>
    <rPh sb="2" eb="4">
      <t>イジョウ</t>
    </rPh>
    <phoneticPr fontId="36"/>
  </si>
  <si>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6"/>
  </si>
  <si>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6"/>
  </si>
  <si>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6"/>
  </si>
  <si>
    <t>配点
（同一建設or県内）</t>
    <rPh sb="0" eb="2">
      <t>ハイテン</t>
    </rPh>
    <rPh sb="4" eb="6">
      <t>ドウイツ</t>
    </rPh>
    <rPh sb="6" eb="8">
      <t>ケンセツ</t>
    </rPh>
    <rPh sb="10" eb="12">
      <t>ケンナイ</t>
    </rPh>
    <phoneticPr fontId="36"/>
  </si>
  <si>
    <t>・所在建設事務所
　【自動表示】</t>
    <rPh sb="1" eb="3">
      <t>ショザイ</t>
    </rPh>
    <rPh sb="3" eb="5">
      <t>ケンセツ</t>
    </rPh>
    <rPh sb="5" eb="8">
      <t>ジムショ</t>
    </rPh>
    <rPh sb="11" eb="13">
      <t>ジドウ</t>
    </rPh>
    <rPh sb="13" eb="15">
      <t>ヒョウジ</t>
    </rPh>
    <phoneticPr fontId="36"/>
  </si>
  <si>
    <t>発注者</t>
    <rPh sb="0" eb="3">
      <t>ハッチュウシャ</t>
    </rPh>
    <phoneticPr fontId="36"/>
  </si>
  <si>
    <t>直近のポイント取得年月日
（過去1年未満）</t>
    <rPh sb="0" eb="2">
      <t>チョッキン</t>
    </rPh>
    <rPh sb="7" eb="9">
      <t>シュトク</t>
    </rPh>
    <rPh sb="9" eb="12">
      <t>ネンガッピ</t>
    </rPh>
    <rPh sb="14" eb="16">
      <t>カコ</t>
    </rPh>
    <rPh sb="17" eb="18">
      <t>ネン</t>
    </rPh>
    <rPh sb="18" eb="20">
      <t>ミマン</t>
    </rPh>
    <phoneticPr fontId="36"/>
  </si>
  <si>
    <t>・判定結果【自動表示】</t>
    <rPh sb="1" eb="3">
      <t>ハンテイ</t>
    </rPh>
    <rPh sb="3" eb="5">
      <t>ケッカ</t>
    </rPh>
    <rPh sb="6" eb="8">
      <t>ジドウ</t>
    </rPh>
    <rPh sb="8" eb="10">
      <t>ヒョウジ</t>
    </rPh>
    <phoneticPr fontId="36"/>
  </si>
  <si>
    <r>
      <t>様式第８号</t>
    </r>
    <r>
      <rPr>
        <sz val="9"/>
        <color rgb="FF000000"/>
        <rFont val="ＭＳ 明朝"/>
        <family val="1"/>
        <charset val="128"/>
      </rPr>
      <t>（第７条関係）</t>
    </r>
    <phoneticPr fontId="19"/>
  </si>
  <si>
    <t>配置技術者</t>
    <rPh sb="0" eb="2">
      <t>ハイチ</t>
    </rPh>
    <rPh sb="2" eb="5">
      <t>ギジュツシャ</t>
    </rPh>
    <phoneticPr fontId="36"/>
  </si>
  <si>
    <t>資格保有年数</t>
    <rPh sb="0" eb="2">
      <t>シカク</t>
    </rPh>
    <rPh sb="2" eb="4">
      <t>ホユウ</t>
    </rPh>
    <rPh sb="4" eb="6">
      <t>ネンスウ</t>
    </rPh>
    <phoneticPr fontId="36"/>
  </si>
  <si>
    <t>継続教育</t>
    <rPh sb="0" eb="2">
      <t>ケイゾク</t>
    </rPh>
    <rPh sb="2" eb="4">
      <t>キョウイク</t>
    </rPh>
    <phoneticPr fontId="36"/>
  </si>
  <si>
    <r>
      <t>・所在土木事務所</t>
    </r>
    <r>
      <rPr>
        <sz val="8"/>
        <color theme="1"/>
        <rFont val="ＭＳ 明朝"/>
        <family val="1"/>
        <charset val="128"/>
      </rPr>
      <t>(19区分)
　</t>
    </r>
    <r>
      <rPr>
        <sz val="10.5"/>
        <color theme="1"/>
        <rFont val="ＭＳ 明朝"/>
        <family val="1"/>
        <charset val="128"/>
      </rPr>
      <t>【自動表示】</t>
    </r>
    <rPh sb="1" eb="3">
      <t>ショザイ</t>
    </rPh>
    <rPh sb="3" eb="5">
      <t>ドボク</t>
    </rPh>
    <rPh sb="5" eb="8">
      <t>ジムショ</t>
    </rPh>
    <rPh sb="11" eb="13">
      <t>クブン</t>
    </rPh>
    <rPh sb="17" eb="19">
      <t>ジドウ</t>
    </rPh>
    <rPh sb="19" eb="21">
      <t>ヒョウジ</t>
    </rPh>
    <phoneticPr fontId="36"/>
  </si>
  <si>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6"/>
  </si>
  <si>
    <t>参加者</t>
    <rPh sb="0" eb="3">
      <t>サンカシャ</t>
    </rPh>
    <phoneticPr fontId="36"/>
  </si>
  <si>
    <t>委任なし支店</t>
    <rPh sb="0" eb="2">
      <t>イニン</t>
    </rPh>
    <rPh sb="4" eb="6">
      <t>シテン</t>
    </rPh>
    <phoneticPr fontId="36"/>
  </si>
  <si>
    <t>4:全国の場合で
県内業者</t>
    <rPh sb="2" eb="4">
      <t>ゼンコク</t>
    </rPh>
    <rPh sb="5" eb="7">
      <t>バアイ</t>
    </rPh>
    <rPh sb="9" eb="11">
      <t>ケンナイ</t>
    </rPh>
    <rPh sb="11" eb="13">
      <t>ギョウシャ</t>
    </rPh>
    <phoneticPr fontId="36"/>
  </si>
  <si>
    <t>活動場所</t>
    <rPh sb="0" eb="2">
      <t>カツドウ</t>
    </rPh>
    <rPh sb="2" eb="4">
      <t>バショ</t>
    </rPh>
    <phoneticPr fontId="36"/>
  </si>
  <si>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6"/>
  </si>
  <si>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6"/>
  </si>
  <si>
    <t>判定結果</t>
    <rPh sb="0" eb="2">
      <t>ハンテイ</t>
    </rPh>
    <rPh sb="2" eb="4">
      <t>ケッカ</t>
    </rPh>
    <phoneticPr fontId="36"/>
  </si>
  <si>
    <t>3：OK</t>
    <phoneticPr fontId="36"/>
  </si>
  <si>
    <r>
      <t>様式第６号・第７号</t>
    </r>
    <r>
      <rPr>
        <sz val="9"/>
        <color rgb="FF000000"/>
        <rFont val="ＭＳ 明朝"/>
        <family val="1"/>
        <charset val="128"/>
      </rPr>
      <t>（第７条関係）</t>
    </r>
    <rPh sb="6" eb="7">
      <t>ダイ</t>
    </rPh>
    <rPh sb="8" eb="9">
      <t>ゴウ</t>
    </rPh>
    <phoneticPr fontId="19"/>
  </si>
  <si>
    <t>ふくしまＭＥ</t>
    <phoneticPr fontId="36"/>
  </si>
  <si>
    <t>↑1でない場合、配置技術者の全ての項目は、0点。</t>
    <phoneticPr fontId="36"/>
  </si>
  <si>
    <t>1：80点以上</t>
    <rPh sb="4" eb="5">
      <t>テン</t>
    </rPh>
    <rPh sb="5" eb="7">
      <t>イジョウ</t>
    </rPh>
    <phoneticPr fontId="36"/>
  </si>
  <si>
    <t>本店or準本店or支店等の別</t>
    <rPh sb="0" eb="2">
      <t>ホンテン</t>
    </rPh>
    <rPh sb="4" eb="5">
      <t>ジュン</t>
    </rPh>
    <rPh sb="5" eb="7">
      <t>ホンテン</t>
    </rPh>
    <rPh sb="9" eb="11">
      <t>シテン</t>
    </rPh>
    <rPh sb="11" eb="12">
      <t>トウ</t>
    </rPh>
    <rPh sb="13" eb="14">
      <t>ベツ</t>
    </rPh>
    <phoneticPr fontId="36"/>
  </si>
  <si>
    <t>本店</t>
    <rPh sb="0" eb="2">
      <t>ホンテン</t>
    </rPh>
    <phoneticPr fontId="36"/>
  </si>
  <si>
    <t>-</t>
    <phoneticPr fontId="36"/>
  </si>
  <si>
    <t>入札参加者</t>
    <rPh sb="0" eb="2">
      <t>ニュウサツ</t>
    </rPh>
    <rPh sb="2" eb="4">
      <t>サンカ</t>
    </rPh>
    <rPh sb="4" eb="5">
      <t>シャ</t>
    </rPh>
    <phoneticPr fontId="36"/>
  </si>
  <si>
    <t>委任なし支店等</t>
    <rPh sb="0" eb="2">
      <t>イニン</t>
    </rPh>
    <rPh sb="4" eb="6">
      <t>シテン</t>
    </rPh>
    <rPh sb="6" eb="7">
      <t>トウ</t>
    </rPh>
    <phoneticPr fontId="36"/>
  </si>
  <si>
    <t>○判定結果</t>
    <rPh sb="1" eb="3">
      <t>ハンテイ</t>
    </rPh>
    <rPh sb="3" eb="5">
      <t>ケッカ</t>
    </rPh>
    <phoneticPr fontId="36"/>
  </si>
  <si>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9"/>
  </si>
  <si>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6"/>
  </si>
  <si>
    <r>
      <t xml:space="preserve">次世代育成支援
</t>
    </r>
    <r>
      <rPr>
        <sz val="8"/>
        <color theme="1"/>
        <rFont val="ＭＳ 明朝"/>
        <family val="1"/>
        <charset val="128"/>
      </rPr>
      <t>（働く女性応援）</t>
    </r>
    <rPh sb="0" eb="3">
      <t>ジセダイ</t>
    </rPh>
    <rPh sb="3" eb="5">
      <t>イクセイ</t>
    </rPh>
    <rPh sb="5" eb="7">
      <t>シエン</t>
    </rPh>
    <rPh sb="9" eb="10">
      <t>ハタラ</t>
    </rPh>
    <rPh sb="11" eb="13">
      <t>ジョセイ</t>
    </rPh>
    <rPh sb="13" eb="15">
      <t>オウエン</t>
    </rPh>
    <phoneticPr fontId="36"/>
  </si>
  <si>
    <t>左記実績の有無を選択↓</t>
    <rPh sb="0" eb="2">
      <t>サキ</t>
    </rPh>
    <rPh sb="2" eb="4">
      <t>ジッセキ</t>
    </rPh>
    <rPh sb="5" eb="7">
      <t>ウム</t>
    </rPh>
    <rPh sb="8" eb="10">
      <t>センタク</t>
    </rPh>
    <phoneticPr fontId="36"/>
  </si>
  <si>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6"/>
  </si>
  <si>
    <t>選択項目（４項目中２項目まで評価）</t>
    <rPh sb="0" eb="2">
      <t>センタク</t>
    </rPh>
    <rPh sb="2" eb="4">
      <t>コウモク</t>
    </rPh>
    <rPh sb="6" eb="8">
      <t>コウモク</t>
    </rPh>
    <rPh sb="8" eb="9">
      <t>チュウ</t>
    </rPh>
    <rPh sb="10" eb="12">
      <t>コウモク</t>
    </rPh>
    <rPh sb="14" eb="16">
      <t>ヒョウカ</t>
    </rPh>
    <phoneticPr fontId="36"/>
  </si>
  <si>
    <t>自動表示。（入力不要）※</t>
    <rPh sb="0" eb="2">
      <t>ジドウ</t>
    </rPh>
    <rPh sb="2" eb="4">
      <t>ヒョウジ</t>
    </rPh>
    <rPh sb="6" eb="8">
      <t>ニュウリョク</t>
    </rPh>
    <rPh sb="8" eb="10">
      <t>フヨウ</t>
    </rPh>
    <phoneticPr fontId="36"/>
  </si>
  <si>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6"/>
  </si>
  <si>
    <t>工事箇所の所在する市町村
【選択】</t>
    <rPh sb="0" eb="2">
      <t>コウジ</t>
    </rPh>
    <rPh sb="2" eb="4">
      <t>カショ</t>
    </rPh>
    <rPh sb="5" eb="7">
      <t>ショザイ</t>
    </rPh>
    <rPh sb="9" eb="12">
      <t>シチョウソン</t>
    </rPh>
    <rPh sb="14" eb="16">
      <t>センタク</t>
    </rPh>
    <phoneticPr fontId="36"/>
  </si>
  <si>
    <t>5：OK</t>
    <phoneticPr fontId="36"/>
  </si>
  <si>
    <t>技術審査書（工事の工程表）</t>
    <rPh sb="0" eb="2">
      <t>ギジュツ</t>
    </rPh>
    <rPh sb="2" eb="5">
      <t>シンサショ</t>
    </rPh>
    <rPh sb="6" eb="8">
      <t>コウジ</t>
    </rPh>
    <rPh sb="9" eb="12">
      <t>コウテイヒョウ</t>
    </rPh>
    <phoneticPr fontId="36"/>
  </si>
  <si>
    <t>1 工程計画</t>
    <rPh sb="2" eb="4">
      <t>コウテイ</t>
    </rPh>
    <rPh sb="4" eb="6">
      <t>ケイカク</t>
    </rPh>
    <phoneticPr fontId="36"/>
  </si>
  <si>
    <t>備　　　考</t>
    <rPh sb="0" eb="1">
      <t>ソナエ</t>
    </rPh>
    <rPh sb="4" eb="5">
      <t>コウ</t>
    </rPh>
    <phoneticPr fontId="36"/>
  </si>
  <si>
    <t>○月</t>
    <rPh sb="1" eb="2">
      <t>ツキ</t>
    </rPh>
    <phoneticPr fontId="36"/>
  </si>
  <si>
    <t>許容最小文字の大きさの見本　きょようさいしょうのもじ　キョヨウサイショウノモジ　１２３ 123　ＡＢＣ ABC　※MS明朝の10ポイント</t>
    <phoneticPr fontId="36"/>
  </si>
  <si>
    <r>
      <t>様式第９号（その２）</t>
    </r>
    <r>
      <rPr>
        <sz val="8"/>
        <color rgb="FF000000"/>
        <rFont val="ＭＳ 明朝"/>
        <family val="1"/>
        <charset val="128"/>
      </rPr>
      <t>（第７条関係）</t>
    </r>
    <phoneticPr fontId="19"/>
  </si>
  <si>
    <t>技術審査書（各種管理計画、環境配慮、施工上の工夫）</t>
    <rPh sb="0" eb="2">
      <t>ギジュツ</t>
    </rPh>
    <rPh sb="2" eb="5">
      <t>シンサショ</t>
    </rPh>
    <rPh sb="6" eb="8">
      <t>カクシュ</t>
    </rPh>
    <rPh sb="8" eb="10">
      <t>カンリ</t>
    </rPh>
    <rPh sb="10" eb="12">
      <t>ケイカク</t>
    </rPh>
    <rPh sb="13" eb="15">
      <t>カンキョウ</t>
    </rPh>
    <rPh sb="15" eb="17">
      <t>ハイリョ</t>
    </rPh>
    <rPh sb="18" eb="21">
      <t>セコウジョウ</t>
    </rPh>
    <rPh sb="22" eb="24">
      <t>クフウ</t>
    </rPh>
    <phoneticPr fontId="36"/>
  </si>
  <si>
    <t>1
2
3
4
5
6
7
8
9
10
11
12
13
14
15
16
17
18
19
20
21
22
23
24
25
26
27
28
29
30
31
32
33
34
35
36
37
38
39</t>
    <phoneticPr fontId="36"/>
  </si>
  <si>
    <t>許容最小文字の大きさの見本　きょようさいしょうのもじ　キョヨウサイショウノモジ　１２３ 123　ＡＢＣ ABC　※MS明朝の10ポイント</t>
    <phoneticPr fontId="36"/>
  </si>
  <si>
    <t xml:space="preserve">1※記載する際は、以下の文言は削除してください。
1
1＜様式第９号（その２）に関する記載留意事項＞
1①あらかじめ指定した枚数と異なる技術審査書又は用紙サイズの異なる技術審査書については、異なる箇所が様式の一部分であっても、
1　　技術審査書の全てについて評価しません。（様式第９号（その１～その２）を０点とします。）
1②行数が３９行を超えていた場合、技術審査書の全てについて評価しません。（様式第９号（その１～その２）を０点とします。）
1③文字の大きさが、許容最小文字の大きさよりも小さい場合は、様式の一部分であっても技術審査書の全てについて評価しません。
1　　（様式第９号（その１～その２）を０点とします。）
1④枠外の標題等（許容最小文字の大きさの見本、行数を含む）を削除した場合、評価しません。（様式第９号（その２）を０点とします。）
1
1
1
1
1
1
1
1
1
1
1
1
1
1
1
1
1
1
1
1
1
1
1
1
1
1
1
1
1
39
</t>
    <rPh sb="2" eb="4">
      <t>キサイ</t>
    </rPh>
    <rPh sb="6" eb="7">
      <t>サイ</t>
    </rPh>
    <rPh sb="9" eb="11">
      <t>イカ</t>
    </rPh>
    <rPh sb="12" eb="14">
      <t>モンゴン</t>
    </rPh>
    <rPh sb="15" eb="17">
      <t>サクジョ</t>
    </rPh>
    <phoneticPr fontId="36"/>
  </si>
  <si>
    <t>・（別記２又は３）総合評価点評価基準の※6の市町村を選択する。
・市町村が２箇所設定されている場合のみ、市町村②も選択。</t>
    <rPh sb="5" eb="6">
      <t>マタ</t>
    </rPh>
    <rPh sb="22" eb="25">
      <t>シチョウソン</t>
    </rPh>
    <rPh sb="26" eb="28">
      <t>センタク</t>
    </rPh>
    <rPh sb="33" eb="36">
      <t>シチョウソン</t>
    </rPh>
    <rPh sb="38" eb="40">
      <t>カショ</t>
    </rPh>
    <rPh sb="40" eb="42">
      <t>セッテイ</t>
    </rPh>
    <rPh sb="47" eb="49">
      <t>バアイ</t>
    </rPh>
    <rPh sb="52" eb="55">
      <t>シチョウソン</t>
    </rPh>
    <rPh sb="57" eb="59">
      <t>センタク</t>
    </rPh>
    <phoneticPr fontId="36"/>
  </si>
  <si>
    <t>企業の地域社会に対する貢献度</t>
    <phoneticPr fontId="36"/>
  </si>
  <si>
    <t>-</t>
  </si>
  <si>
    <t>第</t>
    <rPh sb="0" eb="1">
      <t>ダイ</t>
    </rPh>
    <phoneticPr fontId="36"/>
  </si>
  <si>
    <t>－</t>
    <phoneticPr fontId="36"/>
  </si>
  <si>
    <t>号</t>
    <rPh sb="0" eb="1">
      <t>ゴウ</t>
    </rPh>
    <phoneticPr fontId="36"/>
  </si>
  <si>
    <t>～</t>
    <phoneticPr fontId="36"/>
  </si>
  <si>
    <t>75点以上80点未満</t>
    <rPh sb="2" eb="3">
      <t>テン</t>
    </rPh>
    <rPh sb="3" eb="5">
      <t>イジョウ</t>
    </rPh>
    <rPh sb="7" eb="8">
      <t>テン</t>
    </rPh>
    <rPh sb="8" eb="10">
      <t>ミマン</t>
    </rPh>
    <phoneticPr fontId="36"/>
  </si>
  <si>
    <t>百万円</t>
    <rPh sb="0" eb="1">
      <t>ヒャク</t>
    </rPh>
    <rPh sb="1" eb="3">
      <t>マンエン</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</si>
  <si>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</si>
  <si>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r>
      <t xml:space="preserve">受賞年度
</t>
    </r>
    <r>
      <rPr>
        <sz val="10"/>
        <color theme="1"/>
        <rFont val="ＭＳ 明朝"/>
        <family val="1"/>
        <charset val="128"/>
      </rPr>
      <t>（対象:過去10年度以内）</t>
    </r>
    <rPh sb="0" eb="2">
      <t>ジュショウ</t>
    </rPh>
    <rPh sb="2" eb="4">
      <t>ネンド</t>
    </rPh>
    <rPh sb="6" eb="8">
      <t>タイショウ</t>
    </rPh>
    <rPh sb="9" eb="11">
      <t>カコ</t>
    </rPh>
    <rPh sb="13" eb="14">
      <t>ネン</t>
    </rPh>
    <rPh sb="14" eb="15">
      <t>ド</t>
    </rPh>
    <rPh sb="15" eb="17">
      <t>イナイ</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</si>
  <si>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</si>
  <si>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工事概要</t>
    <phoneticPr fontId="36"/>
  </si>
  <si>
    <r>
      <t>工事番号　</t>
    </r>
    <r>
      <rPr>
        <sz val="10"/>
        <color rgb="FF000000"/>
        <rFont val="ＭＳ 明朝"/>
        <family val="1"/>
        <charset val="128"/>
      </rPr>
      <t>（半角数字）</t>
    </r>
    <rPh sb="6" eb="8">
      <t>ハンカク</t>
    </rPh>
    <rPh sb="8" eb="10">
      <t>スウジ</t>
    </rPh>
    <phoneticPr fontId="36"/>
  </si>
  <si>
    <t>障がい者雇用の有無</t>
    <rPh sb="0" eb="1">
      <t>ショウ</t>
    </rPh>
    <rPh sb="3" eb="4">
      <t>シャ</t>
    </rPh>
    <rPh sb="4" eb="6">
      <t>コヨウ</t>
    </rPh>
    <rPh sb="7" eb="9">
      <t>ウム</t>
    </rPh>
    <phoneticPr fontId="36"/>
  </si>
  <si>
    <t>安全管理に関する表彰の受賞の有無</t>
    <rPh sb="0" eb="2">
      <t>アンゼン</t>
    </rPh>
    <rPh sb="2" eb="4">
      <t>カンリ</t>
    </rPh>
    <rPh sb="5" eb="6">
      <t>カン</t>
    </rPh>
    <rPh sb="8" eb="10">
      <t>ヒョウショウ</t>
    </rPh>
    <rPh sb="11" eb="13">
      <t>ジュショウ</t>
    </rPh>
    <rPh sb="14" eb="16">
      <t>ウム</t>
    </rPh>
    <phoneticPr fontId="36"/>
  </si>
  <si>
    <t>ISO14001の認証取得の有無</t>
    <rPh sb="9" eb="11">
      <t>ニンショウ</t>
    </rPh>
    <rPh sb="11" eb="13">
      <t>シュトク</t>
    </rPh>
    <rPh sb="14" eb="16">
      <t>ウム</t>
    </rPh>
    <phoneticPr fontId="36"/>
  </si>
  <si>
    <t>認証の有無</t>
    <rPh sb="0" eb="2">
      <t>ニンショウ</t>
    </rPh>
    <rPh sb="3" eb="5">
      <t>ウム</t>
    </rPh>
    <phoneticPr fontId="36"/>
  </si>
  <si>
    <r>
      <t xml:space="preserve">次世代育成支援
</t>
    </r>
    <r>
      <rPr>
        <sz val="8"/>
        <color theme="1"/>
        <rFont val="ＭＳ 明朝"/>
        <family val="1"/>
        <charset val="128"/>
      </rPr>
      <t>（仕事と生活の調和）</t>
    </r>
    <rPh sb="0" eb="3">
      <t>ジセダイ</t>
    </rPh>
    <rPh sb="3" eb="5">
      <t>イクセイ</t>
    </rPh>
    <rPh sb="5" eb="7">
      <t>シエン</t>
    </rPh>
    <rPh sb="9" eb="11">
      <t>シゴト</t>
    </rPh>
    <rPh sb="12" eb="14">
      <t>セイカツ</t>
    </rPh>
    <rPh sb="15" eb="17">
      <t>チョウワ</t>
    </rPh>
    <phoneticPr fontId="36"/>
  </si>
  <si>
    <t>(同種･類似工事と判断可能な工種、数量等)</t>
    <phoneticPr fontId="36"/>
  </si>
  <si>
    <t>・所在する市町村</t>
    <rPh sb="1" eb="3">
      <t>ショザイ</t>
    </rPh>
    <rPh sb="5" eb="8">
      <t>シチョウソン</t>
    </rPh>
    <phoneticPr fontId="36"/>
  </si>
  <si>
    <t>・本店・準本店・支店等の別</t>
    <rPh sb="1" eb="3">
      <t>ホンテン</t>
    </rPh>
    <rPh sb="4" eb="5">
      <t>ジュン</t>
    </rPh>
    <rPh sb="5" eb="7">
      <t>ホンテン</t>
    </rPh>
    <rPh sb="8" eb="10">
      <t>シテン</t>
    </rPh>
    <rPh sb="10" eb="11">
      <t>トウ</t>
    </rPh>
    <rPh sb="12" eb="13">
      <t>ベツ</t>
    </rPh>
    <phoneticPr fontId="36"/>
  </si>
  <si>
    <r>
      <t>・所在する市町村
　</t>
    </r>
    <r>
      <rPr>
        <sz val="9"/>
        <rFont val="ＭＳ 明朝"/>
        <family val="1"/>
        <charset val="128"/>
      </rPr>
      <t>※該当なしの場合”－”</t>
    </r>
    <rPh sb="1" eb="3">
      <t>ショザイ</t>
    </rPh>
    <rPh sb="5" eb="8">
      <t>シチョウソン</t>
    </rPh>
    <rPh sb="11" eb="13">
      <t>ガイトウ</t>
    </rPh>
    <rPh sb="16" eb="18">
      <t>バアイ</t>
    </rPh>
    <phoneticPr fontId="36"/>
  </si>
  <si>
    <t>・準本店・支店等の別</t>
    <rPh sb="1" eb="2">
      <t>ジュン</t>
    </rPh>
    <rPh sb="2" eb="4">
      <t>ホンテン</t>
    </rPh>
    <rPh sb="5" eb="7">
      <t>シテン</t>
    </rPh>
    <rPh sb="7" eb="8">
      <t>トウ</t>
    </rPh>
    <rPh sb="9" eb="10">
      <t>ベツ</t>
    </rPh>
    <phoneticPr fontId="36"/>
  </si>
  <si>
    <t>●判定結果</t>
    <rPh sb="1" eb="3">
      <t>ハンテイ</t>
    </rPh>
    <rPh sb="3" eb="5">
      <t>ケッカ</t>
    </rPh>
    <phoneticPr fontId="36"/>
  </si>
  <si>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9"/>
  </si>
  <si>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6"/>
  </si>
  <si>
    <t>若手・女性技術者の配置</t>
    <rPh sb="0" eb="2">
      <t>ワカテ</t>
    </rPh>
    <rPh sb="3" eb="5">
      <t>ジョセイ</t>
    </rPh>
    <rPh sb="5" eb="8">
      <t>ギジュツシャ</t>
    </rPh>
    <rPh sb="9" eb="11">
      <t>ハイチ</t>
    </rPh>
    <phoneticPr fontId="36"/>
  </si>
  <si>
    <t>□　地域密着型</t>
    <phoneticPr fontId="36"/>
  </si>
  <si>
    <t>■　簡易型</t>
    <phoneticPr fontId="36"/>
  </si>
  <si>
    <t>□　標準型</t>
    <phoneticPr fontId="36"/>
  </si>
  <si>
    <r>
      <t>様式第９号（その１）</t>
    </r>
    <r>
      <rPr>
        <sz val="8"/>
        <color rgb="FF000000"/>
        <rFont val="ＭＳ 明朝"/>
        <family val="1"/>
        <charset val="128"/>
      </rPr>
      <t>（第７条関係）</t>
    </r>
    <phoneticPr fontId="19"/>
  </si>
  <si>
    <r>
      <t>１工程管理計画・２品質管理計画及び出来形管理計画・３安全管理計画・４環境配慮・５施工上の工夫（環境配慮を除く）　※記載は、</t>
    </r>
    <r>
      <rPr>
        <b/>
        <sz val="11"/>
        <color rgb="FF000000"/>
        <rFont val="ＭＳ 明朝"/>
        <family val="1"/>
        <charset val="128"/>
      </rPr>
      <t>最大39行</t>
    </r>
    <r>
      <rPr>
        <sz val="11"/>
        <color rgb="FF000000"/>
        <rFont val="ＭＳ 明朝"/>
        <family val="1"/>
        <charset val="128"/>
      </rPr>
      <t>とする。</t>
    </r>
    <rPh sb="1" eb="3">
      <t>コウテイ</t>
    </rPh>
    <rPh sb="3" eb="5">
      <t>カンリ</t>
    </rPh>
    <rPh sb="5" eb="7">
      <t>ケイカク</t>
    </rPh>
    <rPh sb="9" eb="11">
      <t>ヒンシツ</t>
    </rPh>
    <rPh sb="11" eb="13">
      <t>カンリ</t>
    </rPh>
    <rPh sb="13" eb="15">
      <t>ケイカク</t>
    </rPh>
    <rPh sb="15" eb="16">
      <t>オヨ</t>
    </rPh>
    <rPh sb="17" eb="20">
      <t>デキガタ</t>
    </rPh>
    <rPh sb="20" eb="22">
      <t>カンリ</t>
    </rPh>
    <rPh sb="22" eb="24">
      <t>ケイカク</t>
    </rPh>
    <rPh sb="26" eb="28">
      <t>アンゼン</t>
    </rPh>
    <rPh sb="28" eb="30">
      <t>カンリ</t>
    </rPh>
    <rPh sb="30" eb="32">
      <t>ケイカク</t>
    </rPh>
    <rPh sb="34" eb="36">
      <t>カンキョウ</t>
    </rPh>
    <rPh sb="36" eb="38">
      <t>ハイリョ</t>
    </rPh>
    <rPh sb="40" eb="42">
      <t>セコウ</t>
    </rPh>
    <rPh sb="42" eb="43">
      <t>ジョウ</t>
    </rPh>
    <rPh sb="44" eb="46">
      <t>クフウ</t>
    </rPh>
    <rPh sb="47" eb="49">
      <t>カンキョウ</t>
    </rPh>
    <rPh sb="49" eb="51">
      <t>ハイリョ</t>
    </rPh>
    <rPh sb="52" eb="53">
      <t>ノゾ</t>
    </rPh>
    <rPh sb="57" eb="59">
      <t>キサイ</t>
    </rPh>
    <rPh sb="61" eb="63">
      <t>サイダイ</t>
    </rPh>
    <rPh sb="65" eb="66">
      <t>ギョウ</t>
    </rPh>
    <phoneticPr fontId="36"/>
  </si>
  <si>
    <t>令和○○年度</t>
    <rPh sb="0" eb="2">
      <t>レイワ</t>
    </rPh>
    <rPh sb="4" eb="6">
      <t>ネンド</t>
    </rPh>
    <phoneticPr fontId="36"/>
  </si>
  <si>
    <t>CPD加入(登録)又はポイント
初回取得年月日(1年以上前）</t>
    <rPh sb="3" eb="5">
      <t>カニュウ</t>
    </rPh>
    <rPh sb="6" eb="8">
      <t>トウロク</t>
    </rPh>
    <rPh sb="9" eb="10">
      <t>マタ</t>
    </rPh>
    <rPh sb="16" eb="18">
      <t>ショカイ</t>
    </rPh>
    <rPh sb="18" eb="20">
      <t>シュトク</t>
    </rPh>
    <rPh sb="20" eb="23">
      <t>ネンガッピ</t>
    </rPh>
    <rPh sb="25" eb="26">
      <t>ネン</t>
    </rPh>
    <rPh sb="26" eb="28">
      <t>イジョウ</t>
    </rPh>
    <rPh sb="28" eb="29">
      <t>マエ</t>
    </rPh>
    <phoneticPr fontId="36"/>
  </si>
  <si>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6"/>
  </si>
  <si>
    <t>（簡易型）</t>
    <rPh sb="1" eb="4">
      <t>カンイガタ</t>
    </rPh>
    <phoneticPr fontId="36"/>
  </si>
  <si>
    <t>　←工事番号・工事名、会社名は「1．基本データ」を入力すると自動表示されます。</t>
    <phoneticPr fontId="36"/>
  </si>
  <si>
    <t>週休２日確保工事</t>
    <rPh sb="0" eb="2">
      <t>シュウキュウ</t>
    </rPh>
    <rPh sb="3" eb="4">
      <t>ニチ</t>
    </rPh>
    <rPh sb="4" eb="6">
      <t>カクホ</t>
    </rPh>
    <rPh sb="6" eb="8">
      <t>コウジ</t>
    </rPh>
    <phoneticPr fontId="36"/>
  </si>
  <si>
    <t>建設キャリアアップシステム</t>
    <rPh sb="0" eb="2">
      <t>ケンセツ</t>
    </rPh>
    <phoneticPr fontId="36"/>
  </si>
  <si>
    <t>障がい者雇用の実績</t>
    <rPh sb="0" eb="1">
      <t>ショウ</t>
    </rPh>
    <rPh sb="3" eb="4">
      <t>シャ</t>
    </rPh>
    <rPh sb="4" eb="6">
      <t>コヨウ</t>
    </rPh>
    <rPh sb="7" eb="9">
      <t>ジッセキ</t>
    </rPh>
    <phoneticPr fontId="36"/>
  </si>
  <si>
    <t>工事に関する安全管理</t>
    <rPh sb="0" eb="2">
      <t>コウジ</t>
    </rPh>
    <rPh sb="3" eb="4">
      <t>カン</t>
    </rPh>
    <rPh sb="6" eb="8">
      <t>アンゼン</t>
    </rPh>
    <rPh sb="8" eb="10">
      <t>カンリ</t>
    </rPh>
    <phoneticPr fontId="36"/>
  </si>
  <si>
    <t>健康経営優良事業所</t>
    <rPh sb="0" eb="2">
      <t>ケンコウ</t>
    </rPh>
    <rPh sb="2" eb="4">
      <t>ケイエイ</t>
    </rPh>
    <rPh sb="4" eb="6">
      <t>ユウリョウ</t>
    </rPh>
    <rPh sb="6" eb="9">
      <t>ジギョウショ</t>
    </rPh>
    <phoneticPr fontId="36"/>
  </si>
  <si>
    <t>同一市町村内での公共工事の実績</t>
    <phoneticPr fontId="36"/>
  </si>
  <si>
    <t>入札参加者の所在地</t>
    <phoneticPr fontId="19"/>
  </si>
  <si>
    <t>ボランティア活動への取組状況</t>
    <phoneticPr fontId="19"/>
  </si>
  <si>
    <t>消防団への加入状況</t>
    <phoneticPr fontId="19"/>
  </si>
  <si>
    <t>新卒・離職者の雇用実績</t>
    <rPh sb="3" eb="6">
      <t>リショクシャ</t>
    </rPh>
    <rPh sb="7" eb="9">
      <t>コヨウ</t>
    </rPh>
    <rPh sb="9" eb="11">
      <t>ジッセキ</t>
    </rPh>
    <phoneticPr fontId="19"/>
  </si>
  <si>
    <t>雇用の維持・確保</t>
    <phoneticPr fontId="19"/>
  </si>
  <si>
    <t>2：OK</t>
    <phoneticPr fontId="36"/>
  </si>
  <si>
    <t>【記載の仕方　総合評価方式様式関係記載留意事項 §６】</t>
    <phoneticPr fontId="36"/>
  </si>
  <si>
    <t>【記載の仕方　総合評価方式様式関係記載留意事項 §６】</t>
    <phoneticPr fontId="36"/>
  </si>
  <si>
    <t>JV出資比率</t>
    <rPh sb="2" eb="4">
      <t>シュッシ</t>
    </rPh>
    <rPh sb="4" eb="6">
      <t>ヒリツ</t>
    </rPh>
    <phoneticPr fontId="36"/>
  </si>
  <si>
    <t>－</t>
    <phoneticPr fontId="36"/>
  </si>
  <si>
    <t>％</t>
    <phoneticPr fontId="36"/>
  </si>
  <si>
    <t>株式会社○○○○</t>
    <rPh sb="0" eb="2">
      <t>カブシキ</t>
    </rPh>
    <rPh sb="2" eb="4">
      <t>カイシャ</t>
    </rPh>
    <phoneticPr fontId="36"/>
  </si>
  <si>
    <r>
      <t>工事番号　</t>
    </r>
    <r>
      <rPr>
        <sz val="10"/>
        <rFont val="ＭＳ 明朝"/>
        <family val="1"/>
        <charset val="128"/>
      </rPr>
      <t>（半角数字）</t>
    </r>
    <rPh sb="6" eb="8">
      <t>ハンカク</t>
    </rPh>
    <rPh sb="8" eb="10">
      <t>スウジ</t>
    </rPh>
    <phoneticPr fontId="36"/>
  </si>
  <si>
    <r>
      <t>工期</t>
    </r>
    <r>
      <rPr>
        <sz val="10"/>
        <rFont val="ＭＳ 明朝"/>
        <family val="1"/>
        <charset val="128"/>
      </rPr>
      <t>(対象:過去5年以内)
(入力例:R2.4.1)</t>
    </r>
    <rPh sb="0" eb="2">
      <t>コウキ</t>
    </rPh>
    <rPh sb="3" eb="5">
      <t>タイショウ</t>
    </rPh>
    <rPh sb="6" eb="8">
      <t>カコ</t>
    </rPh>
    <rPh sb="9" eb="10">
      <t>ネン</t>
    </rPh>
    <rPh sb="10" eb="12">
      <t>イナイ</t>
    </rPh>
    <rPh sb="15" eb="18">
      <t>ニュウリョクレイ</t>
    </rPh>
    <phoneticPr fontId="36"/>
  </si>
  <si>
    <r>
      <t xml:space="preserve">配置期間
</t>
    </r>
    <r>
      <rPr>
        <sz val="10"/>
        <rFont val="ＭＳ 明朝"/>
        <family val="1"/>
        <charset val="128"/>
      </rPr>
      <t>(入力例:R2.4.1)</t>
    </r>
    <rPh sb="0" eb="2">
      <t>ハイチ</t>
    </rPh>
    <rPh sb="2" eb="4">
      <t>キカン</t>
    </rPh>
    <phoneticPr fontId="36"/>
  </si>
  <si>
    <t>地域要件
管内</t>
    <rPh sb="0" eb="2">
      <t>チイキ</t>
    </rPh>
    <rPh sb="2" eb="4">
      <t>ヨウケン</t>
    </rPh>
    <rPh sb="5" eb="7">
      <t>カンナイ</t>
    </rPh>
    <phoneticPr fontId="36"/>
  </si>
  <si>
    <t>地域要件
隣接３or県内</t>
    <rPh sb="0" eb="2">
      <t>チイキ</t>
    </rPh>
    <rPh sb="2" eb="4">
      <t>ヨウケン</t>
    </rPh>
    <rPh sb="5" eb="7">
      <t>リンセツ</t>
    </rPh>
    <rPh sb="10" eb="11">
      <t>ケン</t>
    </rPh>
    <phoneticPr fontId="36"/>
  </si>
  <si>
    <t>地域要件
全国</t>
    <rPh sb="0" eb="2">
      <t>チイキ</t>
    </rPh>
    <rPh sb="2" eb="4">
      <t>ヨウケン</t>
    </rPh>
    <rPh sb="5" eb="7">
      <t>ゼンコク</t>
    </rPh>
    <phoneticPr fontId="36"/>
  </si>
  <si>
    <t>地域要件
隣接３or県内</t>
    <rPh sb="0" eb="2">
      <t>チイキ</t>
    </rPh>
    <rPh sb="2" eb="4">
      <t>ヨウケン</t>
    </rPh>
    <rPh sb="5" eb="7">
      <t>リンセツ</t>
    </rPh>
    <rPh sb="10" eb="12">
      <t>ケンナイ</t>
    </rPh>
    <phoneticPr fontId="36"/>
  </si>
  <si>
    <t>県内
県外</t>
    <rPh sb="3" eb="5">
      <t>ケンガイ</t>
    </rPh>
    <phoneticPr fontId="36"/>
  </si>
  <si>
    <t>県内
県外</t>
    <rPh sb="0" eb="2">
      <t>ケンナイ</t>
    </rPh>
    <rPh sb="3" eb="5">
      <t>ケンガイ</t>
    </rPh>
    <phoneticPr fontId="36"/>
  </si>
  <si>
    <t>-</t>
    <phoneticPr fontId="36"/>
  </si>
  <si>
    <t>項目①</t>
    <rPh sb="0" eb="2">
      <t>コウモク</t>
    </rPh>
    <phoneticPr fontId="36"/>
  </si>
  <si>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6"/>
  </si>
  <si>
    <t>備考</t>
    <rPh sb="0" eb="2">
      <t>ビコウ</t>
    </rPh>
    <phoneticPr fontId="36"/>
  </si>
  <si>
    <t>項目①：入札参加者の情報を入力</t>
    <rPh sb="0" eb="2">
      <t>コウモク</t>
    </rPh>
    <rPh sb="4" eb="6">
      <t>ニュウサツ</t>
    </rPh>
    <rPh sb="6" eb="9">
      <t>サンカシャ</t>
    </rPh>
    <rPh sb="10" eb="12">
      <t>ジョウホウ</t>
    </rPh>
    <rPh sb="13" eb="15">
      <t>ニュウリョク</t>
    </rPh>
    <phoneticPr fontId="36"/>
  </si>
  <si>
    <t>作成日（技術提案書提出日）</t>
    <rPh sb="0" eb="3">
      <t>サクセイビ</t>
    </rPh>
    <rPh sb="4" eb="6">
      <t>ギジュツ</t>
    </rPh>
    <rPh sb="6" eb="9">
      <t>テイアンショ</t>
    </rPh>
    <rPh sb="9" eb="11">
      <t>テイシュツ</t>
    </rPh>
    <rPh sb="11" eb="12">
      <t>ビ</t>
    </rPh>
    <phoneticPr fontId="36"/>
  </si>
  <si>
    <t>令和○年○月○日</t>
    <rPh sb="0" eb="2">
      <t>レイワ</t>
    </rPh>
    <rPh sb="3" eb="4">
      <t>ネン</t>
    </rPh>
    <rPh sb="5" eb="6">
      <t>ツキ</t>
    </rPh>
    <rPh sb="7" eb="8">
      <t>ニチ</t>
    </rPh>
    <phoneticPr fontId="36"/>
  </si>
  <si>
    <t>住所</t>
    <rPh sb="0" eb="2">
      <t>ジュウショ</t>
    </rPh>
    <phoneticPr fontId="36"/>
  </si>
  <si>
    <t>○○市○○町○○番地</t>
    <rPh sb="2" eb="3">
      <t>シ</t>
    </rPh>
    <rPh sb="5" eb="6">
      <t>マチ</t>
    </rPh>
    <rPh sb="8" eb="9">
      <t>バン</t>
    </rPh>
    <rPh sb="9" eb="10">
      <t>チ</t>
    </rPh>
    <phoneticPr fontId="36"/>
  </si>
  <si>
    <t>JVの場合、代表構成員について記載</t>
    <rPh sb="3" eb="5">
      <t>バアイ</t>
    </rPh>
    <rPh sb="6" eb="8">
      <t>ダイヒョウ</t>
    </rPh>
    <rPh sb="8" eb="11">
      <t>コウセイイン</t>
    </rPh>
    <rPh sb="15" eb="17">
      <t>キサイ</t>
    </rPh>
    <phoneticPr fontId="36"/>
  </si>
  <si>
    <t>商号又は名称</t>
    <rPh sb="0" eb="2">
      <t>ショウゴウ</t>
    </rPh>
    <rPh sb="2" eb="3">
      <t>マタ</t>
    </rPh>
    <rPh sb="4" eb="6">
      <t>メイショウ</t>
    </rPh>
    <phoneticPr fontId="36"/>
  </si>
  <si>
    <t>同上</t>
    <rPh sb="0" eb="2">
      <t>ドウジョウ</t>
    </rPh>
    <phoneticPr fontId="36"/>
  </si>
  <si>
    <t>代表者氏名</t>
    <rPh sb="0" eb="3">
      <t>ダイヒョウシャ</t>
    </rPh>
    <rPh sb="3" eb="5">
      <t>シメイ</t>
    </rPh>
    <phoneticPr fontId="36"/>
  </si>
  <si>
    <t>代表取締役　○○○○</t>
    <rPh sb="0" eb="2">
      <t>ダイヒョウ</t>
    </rPh>
    <rPh sb="2" eb="5">
      <t>トリシマリヤク</t>
    </rPh>
    <phoneticPr fontId="36"/>
  </si>
  <si>
    <t>電話番号</t>
    <rPh sb="0" eb="2">
      <t>デンワ</t>
    </rPh>
    <rPh sb="2" eb="4">
      <t>バンゴウ</t>
    </rPh>
    <phoneticPr fontId="36"/>
  </si>
  <si>
    <t>000-000-0000</t>
    <phoneticPr fontId="36"/>
  </si>
  <si>
    <t>作成担当者氏名</t>
    <rPh sb="0" eb="2">
      <t>サクセイ</t>
    </rPh>
    <rPh sb="2" eb="5">
      <t>タントウシャ</t>
    </rPh>
    <rPh sb="5" eb="7">
      <t>シメイ</t>
    </rPh>
    <phoneticPr fontId="36"/>
  </si>
  <si>
    <t>○○○○</t>
    <phoneticPr fontId="36"/>
  </si>
  <si>
    <t>特定建設共同企業体名称</t>
    <rPh sb="0" eb="2">
      <t>トクテイ</t>
    </rPh>
    <rPh sb="2" eb="4">
      <t>ケンセツ</t>
    </rPh>
    <rPh sb="4" eb="6">
      <t>キョウドウ</t>
    </rPh>
    <rPh sb="6" eb="9">
      <t>キギョウタイ</t>
    </rPh>
    <rPh sb="9" eb="11">
      <t>メイショウ</t>
    </rPh>
    <phoneticPr fontId="36"/>
  </si>
  <si>
    <t>JV以外の場合、左記を削除する。</t>
    <rPh sb="2" eb="4">
      <t>イガイ</t>
    </rPh>
    <rPh sb="5" eb="7">
      <t>バアイ</t>
    </rPh>
    <rPh sb="8" eb="10">
      <t>サキ</t>
    </rPh>
    <rPh sb="11" eb="13">
      <t>サクジョ</t>
    </rPh>
    <phoneticPr fontId="36"/>
  </si>
  <si>
    <t>＜基本データ＞　※黄色セルに入力。</t>
    <rPh sb="9" eb="11">
      <t>キイロ</t>
    </rPh>
    <rPh sb="14" eb="16">
      <t>ニュウリョク</t>
    </rPh>
    <phoneticPr fontId="19"/>
  </si>
  <si>
    <t>提出は、様式第１号及び様式第６～８号をPDF形式で提出又はexcel様式をそのまま提出。このシートは提出不要。</t>
  </si>
  <si>
    <t>自動計算。
（「品質確保等の確実性」(7点)を含まない。）</t>
    <rPh sb="2" eb="4">
      <t>ケイサン</t>
    </rPh>
    <rPh sb="20" eb="21">
      <t>テン</t>
    </rPh>
    <phoneticPr fontId="36"/>
  </si>
  <si>
    <t>項目②</t>
    <rPh sb="0" eb="2">
      <t>コウモク</t>
    </rPh>
    <phoneticPr fontId="36"/>
  </si>
  <si>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6"/>
  </si>
  <si>
    <t>項目②：入札公告等の内容を入力</t>
    <rPh sb="0" eb="2">
      <t>コウモク</t>
    </rPh>
    <rPh sb="4" eb="6">
      <t>ニュウサツ</t>
    </rPh>
    <rPh sb="6" eb="8">
      <t>コウコク</t>
    </rPh>
    <rPh sb="8" eb="9">
      <t>トウ</t>
    </rPh>
    <rPh sb="10" eb="12">
      <t>ナイヨウ</t>
    </rPh>
    <rPh sb="13" eb="15">
      <t>ニュウリョク</t>
    </rPh>
    <phoneticPr fontId="36"/>
  </si>
  <si>
    <t>80点以上85点未満</t>
    <rPh sb="2" eb="3">
      <t>テン</t>
    </rPh>
    <rPh sb="3" eb="5">
      <t>イジョウ</t>
    </rPh>
    <rPh sb="7" eb="8">
      <t>テン</t>
    </rPh>
    <rPh sb="8" eb="10">
      <t>ミマン</t>
    </rPh>
    <phoneticPr fontId="36"/>
  </si>
  <si>
    <t>85点以上</t>
    <rPh sb="2" eb="3">
      <t>テン</t>
    </rPh>
    <rPh sb="3" eb="5">
      <t>イジョウ</t>
    </rPh>
    <phoneticPr fontId="36"/>
  </si>
  <si>
    <t>-</t>
    <phoneticPr fontId="36"/>
  </si>
  <si>
    <t>15年以内</t>
    <rPh sb="2" eb="3">
      <t>ネン</t>
    </rPh>
    <rPh sb="3" eb="5">
      <t>イナイ</t>
    </rPh>
    <phoneticPr fontId="36"/>
  </si>
  <si>
    <r>
      <t xml:space="preserve">配置期間
</t>
    </r>
    <r>
      <rPr>
        <sz val="10"/>
        <color rgb="FF000000"/>
        <rFont val="ＭＳ 明朝"/>
        <family val="1"/>
        <charset val="128"/>
      </rPr>
      <t>(入力例:R3.5.1～R4.3.31)</t>
    </r>
    <rPh sb="0" eb="2">
      <t>ハイチ</t>
    </rPh>
    <rPh sb="2" eb="4">
      <t>キカン</t>
    </rPh>
    <rPh sb="6" eb="8">
      <t>ニュウリョク</t>
    </rPh>
    <phoneticPr fontId="36"/>
  </si>
  <si>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6"/>
  </si>
  <si>
    <r>
      <t>工期</t>
    </r>
    <r>
      <rPr>
        <sz val="10"/>
        <rFont val="ＭＳ 明朝"/>
        <family val="1"/>
        <charset val="128"/>
      </rPr>
      <t>(対象:過去10年以内)
(入力例:R3.5.1～R4.3.31)</t>
    </r>
    <rPh sb="0" eb="2">
      <t>コウキ</t>
    </rPh>
    <rPh sb="3" eb="5">
      <t>タイショウ</t>
    </rPh>
    <rPh sb="6" eb="8">
      <t>カコ</t>
    </rPh>
    <rPh sb="10" eb="11">
      <t>ネン</t>
    </rPh>
    <rPh sb="11" eb="13">
      <t>イナイ</t>
    </rPh>
    <phoneticPr fontId="36"/>
  </si>
  <si>
    <t>標準型：9名以上　(簡易型：4名以上)</t>
    <rPh sb="0" eb="3">
      <t>ヒョウジュンガタ</t>
    </rPh>
    <rPh sb="5" eb="6">
      <t>メイ</t>
    </rPh>
    <rPh sb="6" eb="8">
      <t>イジョウ</t>
    </rPh>
    <rPh sb="10" eb="13">
      <t>カンイガタ</t>
    </rPh>
    <rPh sb="15" eb="16">
      <t>メイ</t>
    </rPh>
    <rPh sb="16" eb="18">
      <t>イジョウ</t>
    </rPh>
    <phoneticPr fontId="36"/>
  </si>
  <si>
    <t>工事番号・工事名：</t>
    <phoneticPr fontId="36"/>
  </si>
  <si>
    <t>会社名：</t>
    <rPh sb="0" eb="3">
      <t>カイシャメイ</t>
    </rPh>
    <phoneticPr fontId="36"/>
  </si>
  <si>
    <t>工事番号・工事名：</t>
    <phoneticPr fontId="36"/>
  </si>
  <si>
    <t>2：本店</t>
    <rPh sb="2" eb="4">
      <t>ホンテン</t>
    </rPh>
    <phoneticPr fontId="36"/>
  </si>
  <si>
    <t>1：準本店</t>
    <rPh sb="2" eb="3">
      <t>ジュン</t>
    </rPh>
    <rPh sb="3" eb="5">
      <t>ホンテン</t>
    </rPh>
    <phoneticPr fontId="36"/>
  </si>
  <si>
    <t>入札公告や総合評価評価基準に記載の発注種別を選択する。</t>
    <rPh sb="0" eb="2">
      <t>ニュウサツ</t>
    </rPh>
    <rPh sb="2" eb="4">
      <t>コウコク</t>
    </rPh>
    <rPh sb="5" eb="9">
      <t>ソウゴウヒョウカ</t>
    </rPh>
    <rPh sb="9" eb="11">
      <t>ヒョウカ</t>
    </rPh>
    <rPh sb="11" eb="13">
      <t>キジュン</t>
    </rPh>
    <rPh sb="14" eb="16">
      <t>キサイ</t>
    </rPh>
    <rPh sb="17" eb="19">
      <t>ハッチュウ</t>
    </rPh>
    <rPh sb="19" eb="21">
      <t>シュベツ</t>
    </rPh>
    <rPh sb="22" eb="24">
      <t>センタク</t>
    </rPh>
    <phoneticPr fontId="36"/>
  </si>
  <si>
    <t>○○・△△特定建設工事共同企業体</t>
    <rPh sb="5" eb="7">
      <t>トクテイ</t>
    </rPh>
    <rPh sb="7" eb="9">
      <t>ケンセツ</t>
    </rPh>
    <rPh sb="9" eb="11">
      <t>コウジ</t>
    </rPh>
    <rPh sb="11" eb="13">
      <t>キョウドウ</t>
    </rPh>
    <rPh sb="13" eb="16">
      <t>キギョウタイ</t>
    </rPh>
    <phoneticPr fontId="36"/>
  </si>
  <si>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6"/>
  </si>
  <si>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6"/>
  </si>
  <si>
    <t>※記載事項の基準日は開札日とする。</t>
    <phoneticPr fontId="36"/>
  </si>
  <si>
    <t>※確認のための提出書類は、落札候補者となり入札執行権者から連絡があってから指定期日までに提出すること。</t>
    <phoneticPr fontId="36"/>
  </si>
  <si>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6"/>
  </si>
  <si>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9"/>
  </si>
  <si>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6"/>
  </si>
  <si>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6"/>
  </si>
  <si>
    <t>【下位点】基準日における正規雇用従業員数が1年前と同じ場合。</t>
    <rPh sb="1" eb="4">
      <t>カイテン</t>
    </rPh>
    <rPh sb="22" eb="23">
      <t>ネン</t>
    </rPh>
    <rPh sb="23" eb="24">
      <t>マエ</t>
    </rPh>
    <rPh sb="25" eb="26">
      <t>オナ</t>
    </rPh>
    <rPh sb="27" eb="29">
      <t>バアイ</t>
    </rPh>
    <phoneticPr fontId="36"/>
  </si>
  <si>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6"/>
  </si>
  <si>
    <r>
      <t xml:space="preserve">記載事項
</t>
    </r>
    <r>
      <rPr>
        <sz val="8"/>
        <color rgb="FF000000"/>
        <rFont val="ＭＳ 明朝"/>
        <family val="1"/>
        <charset val="128"/>
      </rPr>
      <t>【記載の仕方　総合評価方式様式関係記載留意事項　§３、４、５】</t>
    </r>
    <rPh sb="0" eb="2">
      <t>キサイ</t>
    </rPh>
    <rPh sb="2" eb="4">
      <t>ジコウ</t>
    </rPh>
    <phoneticPr fontId="36"/>
  </si>
  <si>
    <r>
      <t>記　載　事　項　</t>
    </r>
    <r>
      <rPr>
        <sz val="9"/>
        <color rgb="FF000000"/>
        <rFont val="ＭＳ 明朝"/>
        <family val="1"/>
        <charset val="128"/>
      </rPr>
      <t>【記載の仕方　総合評価方式様式関係記載留意事項　§３、４、５】</t>
    </r>
    <phoneticPr fontId="36"/>
  </si>
  <si>
    <r>
      <t>記　載　事　項</t>
    </r>
    <r>
      <rPr>
        <sz val="9"/>
        <color rgb="FF000000"/>
        <rFont val="ＭＳ 明朝"/>
        <family val="1"/>
        <charset val="128"/>
      </rPr>
      <t>【記載の仕方　総合評価方式様式関係記載留意事項　§３、４、５】</t>
    </r>
    <phoneticPr fontId="36"/>
  </si>
  <si>
    <t>[選択]</t>
    <rPh sb="1" eb="3">
      <t>センタク</t>
    </rPh>
    <phoneticPr fontId="36"/>
  </si>
  <si>
    <t>[選択]</t>
    <phoneticPr fontId="36"/>
  </si>
  <si>
    <t>[選択]</t>
    <phoneticPr fontId="36"/>
  </si>
  <si>
    <t>[選択]</t>
    <phoneticPr fontId="36"/>
  </si>
  <si>
    <t>[選択]</t>
    <phoneticPr fontId="36"/>
  </si>
  <si>
    <t>[選択]</t>
    <phoneticPr fontId="36"/>
  </si>
  <si>
    <t>[選択]</t>
    <phoneticPr fontId="36"/>
  </si>
  <si>
    <t>[自動表示]</t>
    <rPh sb="1" eb="3">
      <t>ジドウ</t>
    </rPh>
    <rPh sb="3" eb="5">
      <t>ヒョウジ</t>
    </rPh>
    <phoneticPr fontId="36"/>
  </si>
  <si>
    <t>3：OK</t>
    <phoneticPr fontId="36"/>
  </si>
  <si>
    <r>
      <t xml:space="preserve">工事成績　　　　[選択]
</t>
    </r>
    <r>
      <rPr>
        <sz val="10"/>
        <rFont val="ＭＳ 明朝"/>
        <family val="1"/>
        <charset val="128"/>
      </rPr>
      <t>（対象:75点以上）</t>
    </r>
    <rPh sb="0" eb="2">
      <t>コウジ</t>
    </rPh>
    <rPh sb="2" eb="4">
      <t>セイセキ</t>
    </rPh>
    <rPh sb="9" eb="11">
      <t>センタク</t>
    </rPh>
    <rPh sb="14" eb="16">
      <t>タイショウ</t>
    </rPh>
    <rPh sb="19" eb="20">
      <t>テン</t>
    </rPh>
    <rPh sb="20" eb="22">
      <t>イジョウ</t>
    </rPh>
    <phoneticPr fontId="36"/>
  </si>
  <si>
    <t>ISO9001の認証取得
の有無　　　　　[選択]</t>
    <rPh sb="8" eb="10">
      <t>ニンショウ</t>
    </rPh>
    <rPh sb="10" eb="12">
      <t>シュトク</t>
    </rPh>
    <rPh sb="14" eb="16">
      <t>ウム</t>
    </rPh>
    <rPh sb="22" eb="24">
      <t>センタク</t>
    </rPh>
    <phoneticPr fontId="36"/>
  </si>
  <si>
    <t>ＩＣＴ活用工事</t>
    <rPh sb="3" eb="5">
      <t>カツヨウ</t>
    </rPh>
    <rPh sb="5" eb="7">
      <t>コウジ</t>
    </rPh>
    <phoneticPr fontId="36"/>
  </si>
  <si>
    <r>
      <t xml:space="preserve">
企業の施工能力
</t>
    </r>
    <r>
      <rPr>
        <sz val="10"/>
        <rFont val="ＭＳ 明朝"/>
        <family val="1"/>
        <charset val="128"/>
      </rPr>
      <t>（同種・類似工事の施工実績）
（注１）</t>
    </r>
    <phoneticPr fontId="19"/>
  </si>
  <si>
    <t>※令和3年3月31日以前の竣工検査の工事成績は要注意</t>
    <rPh sb="1" eb="3">
      <t>レイワ</t>
    </rPh>
    <rPh sb="4" eb="5">
      <t>ネン</t>
    </rPh>
    <rPh sb="6" eb="7">
      <t>ガツ</t>
    </rPh>
    <rPh sb="9" eb="10">
      <t>ニチ</t>
    </rPh>
    <rPh sb="10" eb="12">
      <t>イゼン</t>
    </rPh>
    <rPh sb="13" eb="15">
      <t>シュンコウ</t>
    </rPh>
    <rPh sb="15" eb="17">
      <t>ケンサ</t>
    </rPh>
    <rPh sb="18" eb="20">
      <t>コウジ</t>
    </rPh>
    <rPh sb="20" eb="22">
      <t>セイセキ</t>
    </rPh>
    <rPh sb="23" eb="26">
      <t>ヨウチュウイ</t>
    </rPh>
    <phoneticPr fontId="36"/>
  </si>
  <si>
    <r>
      <t xml:space="preserve">
配置技術者の工事成績
</t>
    </r>
    <r>
      <rPr>
        <sz val="10"/>
        <color rgb="FF000000"/>
        <rFont val="ＭＳ 明朝"/>
        <family val="1"/>
        <charset val="128"/>
      </rPr>
      <t>（80点以上の工事成績が対象）</t>
    </r>
    <rPh sb="7" eb="9">
      <t>コウジ</t>
    </rPh>
    <rPh sb="9" eb="11">
      <t>セイセキ</t>
    </rPh>
    <rPh sb="16" eb="17">
      <t>テン</t>
    </rPh>
    <rPh sb="17" eb="19">
      <t>イジョウ</t>
    </rPh>
    <rPh sb="20" eb="22">
      <t>コウジ</t>
    </rPh>
    <rPh sb="22" eb="24">
      <t>セイセキ</t>
    </rPh>
    <rPh sb="25" eb="27">
      <t>タイショウ</t>
    </rPh>
    <phoneticPr fontId="19"/>
  </si>
  <si>
    <r>
      <t xml:space="preserve">
配置技術者の施工能力
</t>
    </r>
    <r>
      <rPr>
        <sz val="10"/>
        <rFont val="ＭＳ 明朝"/>
        <family val="1"/>
        <charset val="128"/>
      </rPr>
      <t>（同種・類似工事の施工実績）
（注１）</t>
    </r>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</si>
  <si>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rPh sb="0" eb="2">
      <t>コウジ</t>
    </rPh>
    <rPh sb="2" eb="4">
      <t>ガイヨウ</t>
    </rPh>
    <phoneticPr fontId="36"/>
  </si>
  <si>
    <t>(同種･類似工事と判断可能な工種、数量等)</t>
    <phoneticPr fontId="36"/>
  </si>
  <si>
    <t>[入力]
[選択]</t>
    <rPh sb="1" eb="3">
      <t>ニュウリョク</t>
    </rPh>
    <phoneticPr fontId="36"/>
  </si>
  <si>
    <t>４：OK</t>
    <phoneticPr fontId="36"/>
  </si>
  <si>
    <t>3：OK</t>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</si>
  <si>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phoneticPr fontId="36"/>
  </si>
  <si>
    <t>配置予定技術者</t>
    <rPh sb="0" eb="2">
      <t>ハイチ</t>
    </rPh>
    <rPh sb="2" eb="4">
      <t>ヨテイ</t>
    </rPh>
    <rPh sb="4" eb="7">
      <t>ギジュツシャ</t>
    </rPh>
    <phoneticPr fontId="36"/>
  </si>
  <si>
    <t>現場代理人</t>
    <rPh sb="0" eb="2">
      <t>ゲンバ</t>
    </rPh>
    <rPh sb="2" eb="5">
      <t>ダイリニン</t>
    </rPh>
    <phoneticPr fontId="36"/>
  </si>
  <si>
    <t>県と国、市町村の別</t>
    <rPh sb="0" eb="1">
      <t>ケン</t>
    </rPh>
    <rPh sb="2" eb="3">
      <t>クニ</t>
    </rPh>
    <rPh sb="4" eb="7">
      <t>シチョウソン</t>
    </rPh>
    <rPh sb="8" eb="9">
      <t>ベツ</t>
    </rPh>
    <phoneticPr fontId="36"/>
  </si>
  <si>
    <t>県管理施設</t>
    <rPh sb="0" eb="1">
      <t>ケン</t>
    </rPh>
    <rPh sb="1" eb="3">
      <t>カンリ</t>
    </rPh>
    <rPh sb="3" eb="5">
      <t>シセツ</t>
    </rPh>
    <phoneticPr fontId="36"/>
  </si>
  <si>
    <t>国、市町村管理施設</t>
    <rPh sb="0" eb="1">
      <t>クニ</t>
    </rPh>
    <rPh sb="2" eb="5">
      <t>シチョウソン</t>
    </rPh>
    <rPh sb="5" eb="7">
      <t>カンリ</t>
    </rPh>
    <rPh sb="7" eb="9">
      <t>シセツ</t>
    </rPh>
    <phoneticPr fontId="36"/>
  </si>
  <si>
    <t>：1でない場合、若手・女性0点。</t>
    <rPh sb="5" eb="7">
      <t>バアイ</t>
    </rPh>
    <rPh sb="8" eb="10">
      <t>ワカテ</t>
    </rPh>
    <rPh sb="11" eb="13">
      <t>ジョセイ</t>
    </rPh>
    <rPh sb="14" eb="15">
      <t>テン</t>
    </rPh>
    <phoneticPr fontId="36"/>
  </si>
  <si>
    <t>2：OK</t>
    <phoneticPr fontId="36"/>
  </si>
  <si>
    <t>配点</t>
    <rPh sb="0" eb="2">
      <t>ハイテン</t>
    </rPh>
    <phoneticPr fontId="36"/>
  </si>
  <si>
    <t>得点</t>
    <rPh sb="0" eb="2">
      <t>トクテン</t>
    </rPh>
    <phoneticPr fontId="36"/>
  </si>
  <si>
    <t>※選択項目について、３項目以上選択された場合、入力された内容で加算点が高い順に２項目採用し、２番目の点数が２項目ある場合は
　上に入力されている順に採用する。</t>
    <rPh sb="1" eb="3">
      <t>センタク</t>
    </rPh>
    <rPh sb="3" eb="5">
      <t>コウモク</t>
    </rPh>
    <rPh sb="11" eb="13">
      <t>コウモク</t>
    </rPh>
    <rPh sb="13" eb="15">
      <t>イジョウ</t>
    </rPh>
    <rPh sb="15" eb="17">
      <t>センタク</t>
    </rPh>
    <rPh sb="20" eb="22">
      <t>バアイ</t>
    </rPh>
    <rPh sb="23" eb="25">
      <t>ニュウリョク</t>
    </rPh>
    <rPh sb="28" eb="30">
      <t>ナイヨウ</t>
    </rPh>
    <rPh sb="31" eb="34">
      <t>カサンテン</t>
    </rPh>
    <rPh sb="35" eb="36">
      <t>タカ</t>
    </rPh>
    <rPh sb="37" eb="38">
      <t>ジュン</t>
    </rPh>
    <rPh sb="40" eb="42">
      <t>コウモク</t>
    </rPh>
    <rPh sb="42" eb="44">
      <t>サイヨウ</t>
    </rPh>
    <rPh sb="47" eb="49">
      <t>バンメ</t>
    </rPh>
    <rPh sb="50" eb="52">
      <t>テンスウ</t>
    </rPh>
    <rPh sb="54" eb="56">
      <t>コウモク</t>
    </rPh>
    <rPh sb="58" eb="60">
      <t>バアイ</t>
    </rPh>
    <rPh sb="63" eb="64">
      <t>ウエ</t>
    </rPh>
    <rPh sb="65" eb="67">
      <t>ニュウリョク</t>
    </rPh>
    <rPh sb="72" eb="73">
      <t>ジュン</t>
    </rPh>
    <rPh sb="74" eb="76">
      <t>サイヨウ</t>
    </rPh>
    <phoneticPr fontId="36"/>
  </si>
  <si>
    <t>左記実績の活動場所(市町村)を選択↓</t>
    <rPh sb="0" eb="2">
      <t>サキ</t>
    </rPh>
    <rPh sb="2" eb="4">
      <t>ジッセキ</t>
    </rPh>
    <rPh sb="5" eb="7">
      <t>カツドウ</t>
    </rPh>
    <rPh sb="7" eb="9">
      <t>バショ</t>
    </rPh>
    <rPh sb="10" eb="13">
      <t>シチョウソン</t>
    </rPh>
    <rPh sb="15" eb="17">
      <t>センタク</t>
    </rPh>
    <phoneticPr fontId="36"/>
  </si>
  <si>
    <t>※（注１）：発注種別が建築工事、電気設備工事又は暖冷房衛生設備工事の場合、評価対象期間は過去15年以内となります。</t>
    <rPh sb="2" eb="3">
      <t>チュウ</t>
    </rPh>
    <rPh sb="13" eb="15">
      <t>コウジ</t>
    </rPh>
    <rPh sb="20" eb="22">
      <t>コウジ</t>
    </rPh>
    <rPh sb="22" eb="23">
      <t>マタ</t>
    </rPh>
    <rPh sb="31" eb="33">
      <t>コウジ</t>
    </rPh>
    <rPh sb="39" eb="41">
      <t>タイショウ</t>
    </rPh>
    <phoneticPr fontId="36"/>
  </si>
  <si>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6"/>
  </si>
  <si>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6"/>
  </si>
  <si>
    <r>
      <rPr>
        <sz val="16"/>
        <color theme="1"/>
        <rFont val="ＭＳ ゴシック"/>
        <family val="3"/>
        <charset val="128"/>
      </rPr>
      <t>様式第１号</t>
    </r>
    <r>
      <rPr>
        <sz val="16"/>
        <color theme="1"/>
        <rFont val="ＭＳ 明朝"/>
        <family val="1"/>
        <charset val="128"/>
      </rPr>
      <t>（第７条関係）</t>
    </r>
    <phoneticPr fontId="36"/>
  </si>
  <si>
    <t>技 術 提 案 書</t>
    <phoneticPr fontId="36"/>
  </si>
  <si>
    <t>住所</t>
    <phoneticPr fontId="36"/>
  </si>
  <si>
    <r>
      <t>①　企業の技術力及び貢献度（実績・経験等）</t>
    </r>
    <r>
      <rPr>
        <sz val="14"/>
        <rFont val="ＭＳ 明朝"/>
        <family val="1"/>
        <charset val="128"/>
      </rPr>
      <t>（特別簡易型・復旧型・復興型）</t>
    </r>
    <phoneticPr fontId="36"/>
  </si>
  <si>
    <t>　　（様式第１１号－１）</t>
    <rPh sb="8" eb="9">
      <t>ゴウ</t>
    </rPh>
    <phoneticPr fontId="36"/>
  </si>
  <si>
    <r>
      <t>①　企業の技術力及び貢献度（実績・経験等）</t>
    </r>
    <r>
      <rPr>
        <sz val="14"/>
        <rFont val="ＭＳ 明朝"/>
        <family val="1"/>
        <charset val="128"/>
      </rPr>
      <t>（地域密着型）</t>
    </r>
    <phoneticPr fontId="36"/>
  </si>
  <si>
    <t>　　（様式第１１号－２）</t>
    <rPh sb="8" eb="9">
      <t>ゴウ</t>
    </rPh>
    <phoneticPr fontId="36"/>
  </si>
  <si>
    <t>□　特別簡易型・復旧型・復興型</t>
    <phoneticPr fontId="36"/>
  </si>
  <si>
    <t>-</t>
    <phoneticPr fontId="36"/>
  </si>
  <si>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6"/>
  </si>
  <si>
    <t>ふくしまＭＥ</t>
    <phoneticPr fontId="36"/>
  </si>
  <si>
    <t>有（上位コース）</t>
    <rPh sb="0" eb="1">
      <t>ア</t>
    </rPh>
    <rPh sb="2" eb="4">
      <t>ジョウイ</t>
    </rPh>
    <phoneticPr fontId="36"/>
  </si>
  <si>
    <t>有（基礎コース）</t>
    <rPh sb="0" eb="1">
      <t>ア</t>
    </rPh>
    <rPh sb="2" eb="4">
      <t>キソ</t>
    </rPh>
    <phoneticPr fontId="36"/>
  </si>
  <si>
    <t>※記名がない場合、配置技術者の全ての項目を評価しない。</t>
    <phoneticPr fontId="36"/>
  </si>
  <si>
    <t>氏　名</t>
    <phoneticPr fontId="36"/>
  </si>
  <si>
    <t>配置技術者の
福島県優良工事表彰</t>
    <rPh sb="0" eb="2">
      <t>ハイチ</t>
    </rPh>
    <rPh sb="2" eb="5">
      <t>ギジュツシャ</t>
    </rPh>
    <rPh sb="7" eb="10">
      <t>フクシマケン</t>
    </rPh>
    <rPh sb="10" eb="12">
      <t>ユウリョウ</t>
    </rPh>
    <rPh sb="12" eb="14">
      <t>コウジ</t>
    </rPh>
    <rPh sb="14" eb="16">
      <t>ヒョウショウ</t>
    </rPh>
    <phoneticPr fontId="36"/>
  </si>
  <si>
    <r>
      <t>【中位点】直前の5年度間連続して国・県・市町村いずれかの除雪業務又は維持補修業務の履行実績がある場合。</t>
    </r>
    <r>
      <rPr>
        <sz val="11"/>
        <color theme="1"/>
        <rFont val="ＭＳ Ｐゴシック"/>
        <family val="2"/>
        <charset val="128"/>
        <scheme val="minor"/>
      </rPr>
      <t/>
    </r>
    <rPh sb="1" eb="2">
      <t>チュウ</t>
    </rPh>
    <rPh sb="2" eb="3">
      <t>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1" eb="43">
      <t>リコウ</t>
    </rPh>
    <rPh sb="43" eb="45">
      <t>ジッセキ</t>
    </rPh>
    <rPh sb="48" eb="50">
      <t>バアイ</t>
    </rPh>
    <phoneticPr fontId="36"/>
  </si>
  <si>
    <t>認定の有無</t>
    <rPh sb="0" eb="2">
      <t>ニンテイ</t>
    </rPh>
    <rPh sb="3" eb="5">
      <t>ウム</t>
    </rPh>
    <phoneticPr fontId="36"/>
  </si>
  <si>
    <t>活用の有無</t>
    <rPh sb="0" eb="2">
      <t>カツヨウ</t>
    </rPh>
    <rPh sb="3" eb="5">
      <t>ウム</t>
    </rPh>
    <phoneticPr fontId="36"/>
  </si>
  <si>
    <t>「県管理施設」又は「国、市町村管理施設」を選択する↓
（G121セル）</t>
    <phoneticPr fontId="36"/>
  </si>
  <si>
    <t>有（法定義務のある企業で法定雇用義務を達成　又は　法定義務のない企業で障がい者を雇用）</t>
    <rPh sb="0" eb="1">
      <t>ア</t>
    </rPh>
    <rPh sb="12" eb="14">
      <t>ホウテイ</t>
    </rPh>
    <rPh sb="14" eb="16">
      <t>コヨウ</t>
    </rPh>
    <rPh sb="16" eb="18">
      <t>ギム</t>
    </rPh>
    <rPh sb="19" eb="21">
      <t>タッセイ</t>
    </rPh>
    <rPh sb="22" eb="23">
      <t>マタ</t>
    </rPh>
    <rPh sb="35" eb="36">
      <t>ショウ</t>
    </rPh>
    <rPh sb="38" eb="39">
      <t>シャ</t>
    </rPh>
    <rPh sb="40" eb="42">
      <t>コヨウ</t>
    </rPh>
    <phoneticPr fontId="36"/>
  </si>
  <si>
    <t>有（県内業者：請負金額の８０％以上を県内業者で施工　又は　県外業者：請負金額の５０％以上を県内業者で施工）</t>
    <rPh sb="0" eb="1">
      <t>ア</t>
    </rPh>
    <rPh sb="26" eb="27">
      <t>マタ</t>
    </rPh>
    <rPh sb="29" eb="31">
      <t>ケンガイ</t>
    </rPh>
    <rPh sb="31" eb="33">
      <t>ギョウシャ</t>
    </rPh>
    <rPh sb="34" eb="36">
      <t>ウケオイ</t>
    </rPh>
    <rPh sb="36" eb="38">
      <t>キンガク</t>
    </rPh>
    <rPh sb="42" eb="44">
      <t>イジョウ</t>
    </rPh>
    <rPh sb="45" eb="47">
      <t>ケンナイ</t>
    </rPh>
    <rPh sb="47" eb="49">
      <t>ギョウシャ</t>
    </rPh>
    <rPh sb="50" eb="52">
      <t>セコウ</t>
    </rPh>
    <phoneticPr fontId="36"/>
  </si>
  <si>
    <t>保有年数</t>
    <rPh sb="0" eb="2">
      <t>ホユウ</t>
    </rPh>
    <rPh sb="2" eb="4">
      <t>ネンスウ</t>
    </rPh>
    <phoneticPr fontId="36"/>
  </si>
  <si>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6"/>
  </si>
  <si>
    <t>入札公告と合っているか
２桁、５桁、４桁となっているか</t>
    <rPh sb="0" eb="2">
      <t>ニュウサツ</t>
    </rPh>
    <rPh sb="2" eb="4">
      <t>コウコク</t>
    </rPh>
    <rPh sb="5" eb="6">
      <t>ア</t>
    </rPh>
    <rPh sb="13" eb="14">
      <t>ケタ</t>
    </rPh>
    <rPh sb="16" eb="17">
      <t>ケタ</t>
    </rPh>
    <rPh sb="19" eb="20">
      <t>ケタ</t>
    </rPh>
    <phoneticPr fontId="36"/>
  </si>
  <si>
    <t>入札公告と合っているか</t>
    <rPh sb="0" eb="2">
      <t>ニュウサツ</t>
    </rPh>
    <rPh sb="2" eb="4">
      <t>コウコク</t>
    </rPh>
    <rPh sb="5" eb="6">
      <t>ア</t>
    </rPh>
    <phoneticPr fontId="36"/>
  </si>
  <si>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6"/>
  </si>
  <si>
    <t>【上位点】過去1年以内に新卒者又は離職者(離職の日から1ヶ月以上経過している者に限る。)を２名雇用の場合。又は被災者等を１名雇用している場合。※活動場所は勤務地市町村を選択する。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phoneticPr fontId="36"/>
  </si>
  <si>
    <r>
      <t>【上位点】直前の5年度間連続して国・県・市町村いずれかの除雪業務と維持補修業務の</t>
    </r>
    <r>
      <rPr>
        <sz val="10"/>
        <rFont val="ＭＳ ゴシック"/>
        <family val="3"/>
        <charset val="128"/>
      </rPr>
      <t>両方</t>
    </r>
    <r>
      <rPr>
        <sz val="10"/>
        <rFont val="ＭＳ 明朝"/>
        <family val="1"/>
        <charset val="128"/>
      </rPr>
      <t>の履行実績がある場合。又は過去5年度以内に福島県道路除雪表彰事業により感謝状を受けた場合。</t>
    </r>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3" eb="54">
      <t>マタ</t>
    </rPh>
    <rPh sb="55" eb="57">
      <t>カコ</t>
    </rPh>
    <rPh sb="58" eb="60">
      <t>ネンド</t>
    </rPh>
    <rPh sb="60" eb="62">
      <t>イナイ</t>
    </rPh>
    <rPh sb="63" eb="66">
      <t>フクシマケン</t>
    </rPh>
    <rPh sb="66" eb="68">
      <t>ドウロ</t>
    </rPh>
    <rPh sb="68" eb="70">
      <t>ジョセツ</t>
    </rPh>
    <rPh sb="70" eb="72">
      <t>ヒョウショウ</t>
    </rPh>
    <rPh sb="72" eb="74">
      <t>ジギョウ</t>
    </rPh>
    <rPh sb="77" eb="80">
      <t>カンシャジョウ</t>
    </rPh>
    <rPh sb="81" eb="82">
      <t>ウ</t>
    </rPh>
    <rPh sb="84" eb="86">
      <t>バアイ</t>
    </rPh>
    <phoneticPr fontId="36"/>
  </si>
  <si>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6"/>
  </si>
  <si>
    <t>配置可能な監理技術者又は主任技術者の人員数が、標準型で9人以上(簡易型で4名以上)の場合に評価。又は、当該工事に配置可能な技能士も含めて技術者確保数を満足する場合に評価。</t>
    <rPh sb="0" eb="2">
      <t>ハイチ</t>
    </rPh>
    <rPh sb="2" eb="4">
      <t>カノウ</t>
    </rPh>
    <rPh sb="5" eb="7">
      <t>カンリ</t>
    </rPh>
    <rPh sb="7" eb="10">
      <t>ギジュツシャ</t>
    </rPh>
    <rPh sb="10" eb="11">
      <t>マタ</t>
    </rPh>
    <rPh sb="12" eb="14">
      <t>シュニン</t>
    </rPh>
    <rPh sb="14" eb="17">
      <t>ギジュツシャ</t>
    </rPh>
    <rPh sb="18" eb="20">
      <t>ジンイン</t>
    </rPh>
    <rPh sb="20" eb="21">
      <t>カズ</t>
    </rPh>
    <rPh sb="23" eb="26">
      <t>ヒョウジュンガタ</t>
    </rPh>
    <rPh sb="28" eb="31">
      <t>ニンイジョウ</t>
    </rPh>
    <rPh sb="32" eb="35">
      <t>カンイガタ</t>
    </rPh>
    <rPh sb="37" eb="38">
      <t>メイ</t>
    </rPh>
    <rPh sb="38" eb="40">
      <t>イジョウ</t>
    </rPh>
    <rPh sb="42" eb="44">
      <t>バアイ</t>
    </rPh>
    <rPh sb="45" eb="47">
      <t>ヒョウカ</t>
    </rPh>
    <rPh sb="48" eb="49">
      <t>マタ</t>
    </rPh>
    <rPh sb="65" eb="66">
      <t>フク</t>
    </rPh>
    <rPh sb="68" eb="71">
      <t>ギジュツシャ</t>
    </rPh>
    <rPh sb="71" eb="73">
      <t>カクホ</t>
    </rPh>
    <rPh sb="73" eb="74">
      <t>スウ</t>
    </rPh>
    <rPh sb="75" eb="77">
      <t>マンゾク</t>
    </rPh>
    <rPh sb="79" eb="81">
      <t>バアイ</t>
    </rPh>
    <rPh sb="82" eb="84">
      <t>ヒョウカ</t>
    </rPh>
    <phoneticPr fontId="36"/>
  </si>
  <si>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6"/>
  </si>
  <si>
    <t>ふくしまＭＥ（メンテナンスエキスパート）の認定を受けた技術者が１名以上いる場合に評価。(上位コースの設定 要確認)</t>
    <rPh sb="23" eb="24">
      <t>ウ</t>
    </rPh>
    <rPh sb="26" eb="28">
      <t>ギジュツ</t>
    </rPh>
    <rPh sb="28" eb="29">
      <t>シャ</t>
    </rPh>
    <rPh sb="31" eb="32">
      <t>メイ</t>
    </rPh>
    <rPh sb="32" eb="34">
      <t>イジョウ</t>
    </rPh>
    <rPh sb="44" eb="46">
      <t>ジョウイ</t>
    </rPh>
    <rPh sb="50" eb="52">
      <t>セッテイ</t>
    </rPh>
    <rPh sb="53" eb="54">
      <t>ヨウ</t>
    </rPh>
    <rPh sb="54" eb="56">
      <t>カクニン</t>
    </rPh>
    <phoneticPr fontId="36"/>
  </si>
  <si>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9"/>
  </si>
  <si>
    <r>
      <rPr>
        <sz val="10"/>
        <rFont val="ＭＳ 明朝"/>
        <family val="1"/>
        <charset val="128"/>
      </rPr>
      <t>「県管理施設」又は「国、市町村管理施設」を選択する↓
（G114セル）</t>
    </r>
    <r>
      <rPr>
        <sz val="10.5"/>
        <rFont val="ＭＳ 明朝"/>
        <family val="1"/>
        <charset val="128"/>
      </rPr>
      <t xml:space="preserve">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7" eb="39">
      <t>カチク</t>
    </rPh>
    <rPh sb="39" eb="41">
      <t>ボウエキ</t>
    </rPh>
    <rPh sb="41" eb="43">
      <t>タイサク</t>
    </rPh>
    <rPh sb="44" eb="46">
      <t>バアイ</t>
    </rPh>
    <rPh sb="48" eb="49">
      <t>ケン</t>
    </rPh>
    <rPh sb="49" eb="51">
      <t>カンリ</t>
    </rPh>
    <rPh sb="51" eb="53">
      <t>シセツ</t>
    </rPh>
    <rPh sb="55" eb="57">
      <t>センタク</t>
    </rPh>
    <phoneticPr fontId="36"/>
  </si>
  <si>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9"/>
  </si>
  <si>
    <t xml:space="preserve">第２４－０１１３５－００１１号 </t>
    <rPh sb="0" eb="1">
      <t>ダイ</t>
    </rPh>
    <rPh sb="14" eb="15">
      <t>ゴウ</t>
    </rPh>
    <phoneticPr fontId="36"/>
  </si>
  <si>
    <t>本庁舎第３電気室改修工事</t>
    <rPh sb="0" eb="4">
      <t>ホンチョウシャダイ</t>
    </rPh>
    <rPh sb="5" eb="12">
      <t>デンキシツカイシュウコウジ</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</si>
</sst>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00_ "/>
    <numFmt numFmtId="178" formatCode="0.00&quot;点&quot;\ "/>
    <numFmt numFmtId="179" formatCode="yyyy/m/d;@"/>
    <numFmt numFmtId="180" formatCode="0.00_);[Red]\(0.00\)"/>
    <numFmt numFmtId="181" formatCode="0.0_);[Red]\(0.0\)"/>
    <numFmt numFmtId="182" formatCode="0&quot;年&quot;"/>
    <numFmt numFmtId="183" formatCode="0_);[Red]\(0\)"/>
    <numFmt numFmtId="184" formatCode="[$-411]ge\.m\.d;@"/>
    <numFmt numFmtId="185" formatCode="@\ \ \ &quot;)&quot;"/>
  </numFmts>
  <fonts count="83"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b/>
      <sz val="8"/>
      <name val="ＭＳ ゴシック"/>
      <family val="3"/>
      <charset val="128"/>
    </font>
    <font>
      <sz val="11"/>
      <name val="ＭＳ Ｐゴシック"/>
      <family val="3"/>
      <charset val="128"/>
    </font>
    <font>
      <sz val="11"/>
      <color rgb="FF000000"/>
      <name val="ＭＳ Ｐゴシック"/>
      <family val="3"/>
      <charset val="128"/>
    </font>
    <font>
      <b/>
      <sz val="8"/>
      <name val="ＭＳ 明朝"/>
      <family val="1"/>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12"/>
      <color rgb="FFFF0000"/>
      <name val="ＭＳ Ｐゴシック"/>
      <family val="3"/>
      <charset val="128"/>
    </font>
    <font>
      <sz val="14"/>
      <color rgb="FF000000"/>
      <name val="ＭＳ ゴシック"/>
      <family val="3"/>
      <charset val="128"/>
    </font>
    <font>
      <b/>
      <sz val="9"/>
      <color theme="1"/>
      <name val="ＭＳ Ｐゴシック"/>
      <family val="3"/>
      <charset val="128"/>
    </font>
    <font>
      <u/>
      <sz val="9"/>
      <color rgb="FFFF0000"/>
      <name val="ＭＳ 明朝"/>
      <family val="1"/>
      <charset val="128"/>
    </font>
    <font>
      <sz val="9"/>
      <name val="ＭＳ 明朝"/>
      <family val="1"/>
      <charset val="128"/>
    </font>
    <font>
      <sz val="10"/>
      <color theme="1"/>
      <name val="ＭＳ 明朝"/>
      <family val="1"/>
      <charset val="128"/>
    </font>
    <font>
      <sz val="10"/>
      <name val="ＭＳ 明朝"/>
      <family val="1"/>
      <charset val="128"/>
    </font>
    <font>
      <b/>
      <sz val="9"/>
      <name val="ＭＳ Ｐゴシック"/>
      <family val="3"/>
      <charset val="128"/>
    </font>
    <font>
      <sz val="10"/>
      <color theme="1"/>
      <name val="ＭＳ Ｐゴシック"/>
      <family val="3"/>
      <charset val="128"/>
      <scheme val="minor"/>
    </font>
    <font>
      <b/>
      <sz val="11"/>
      <color rgb="FF000000"/>
      <name val="ＭＳ 明朝"/>
      <family val="1"/>
      <charset val="128"/>
    </font>
    <font>
      <b/>
      <sz val="16"/>
      <color theme="1"/>
      <name val="ＭＳ Ｐゴシック"/>
      <family val="3"/>
      <charset val="128"/>
      <scheme val="minor"/>
    </font>
    <font>
      <sz val="11"/>
      <color rgb="FFFFFF0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b/>
      <sz val="11"/>
      <color theme="1"/>
      <name val="ＭＳ Ｐゴシック"/>
      <family val="3"/>
      <charset val="128"/>
      <scheme val="minor"/>
    </font>
    <font>
      <sz val="11"/>
      <name val="ＭＳ 明朝"/>
      <family val="1"/>
      <charset val="128"/>
    </font>
    <font>
      <sz val="11"/>
      <color theme="0"/>
      <name val="ＭＳ Ｐゴシック"/>
      <family val="3"/>
      <charset val="128"/>
      <scheme val="minor"/>
    </font>
    <font>
      <sz val="10"/>
      <color rgb="FF000000"/>
      <name val="ＭＳ Ｐゴシック"/>
      <family val="3"/>
      <charset val="128"/>
      <scheme val="minor"/>
    </font>
    <font>
      <sz val="12"/>
      <name val="ＭＳ ゴシック"/>
      <family val="3"/>
      <charset val="128"/>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
      <name val="ＭＳ ゴシック"/>
      <family val="3"/>
      <charset val="128"/>
    </font>
    <font>
      <sz val="10.5"/>
      <name val="ＭＳ Ｐ明朝"/>
      <family val="1"/>
      <charset val="128"/>
    </font>
    <font>
      <sz val="9"/>
      <name val="ＭＳ Ｐ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Dash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auto="1"/>
      </right>
      <top/>
      <bottom/>
      <diagonal/>
    </border>
    <border>
      <left style="dotted">
        <color indexed="64"/>
      </left>
      <right/>
      <top style="thin">
        <color indexed="64"/>
      </top>
      <bottom style="thin">
        <color indexed="64"/>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indexed="64"/>
      </left>
      <right/>
      <top/>
      <bottom style="medium">
        <color auto="1"/>
      </bottom>
      <diagonal/>
    </border>
    <border>
      <left/>
      <right/>
      <top style="mediumDashed">
        <color indexed="64"/>
      </top>
      <bottom style="thin">
        <color indexed="64"/>
      </bottom>
      <diagonal/>
    </border>
    <border>
      <left style="thin">
        <color indexed="64"/>
      </left>
      <right/>
      <top style="thin">
        <color indexed="64"/>
      </top>
      <bottom style="medium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auto="1"/>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685">
    <xf numFmtId="0" fontId="20" fillId="0" borderId="0" xfId="0" applyFont="1">
      <alignment vertical="center"/>
    </xf>
    <xf numFmtId="0" fontId="0" fillId="0" borderId="0" xfId="0" applyFont="1">
      <alignment vertical="center"/>
    </xf>
    <xf numFmtId="0" fontId="20"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30" fillId="0" borderId="10" xfId="0" applyFont="1" applyFill="1" applyBorder="1" applyAlignment="1" applyProtection="1">
      <alignment vertical="center" wrapText="1"/>
    </xf>
    <xf numFmtId="0" fontId="51" fillId="0" borderId="10" xfId="0" applyFont="1" applyFill="1" applyBorder="1" applyAlignment="1" applyProtection="1">
      <alignment horizontal="center" vertical="center" wrapText="1"/>
    </xf>
    <xf numFmtId="0" fontId="30" fillId="0" borderId="18" xfId="0" applyFont="1" applyFill="1" applyBorder="1" applyAlignment="1" applyProtection="1">
      <alignment vertical="center" wrapText="1"/>
    </xf>
    <xf numFmtId="0" fontId="51" fillId="0" borderId="18" xfId="0" applyFont="1" applyFill="1" applyBorder="1" applyAlignment="1" applyProtection="1">
      <alignment horizontal="center" vertical="center" wrapText="1"/>
    </xf>
    <xf numFmtId="0" fontId="30" fillId="0" borderId="10" xfId="0" applyFont="1" applyFill="1" applyBorder="1" applyAlignment="1" applyProtection="1">
      <alignment vertical="center"/>
    </xf>
    <xf numFmtId="0" fontId="54" fillId="0" borderId="21" xfId="0" applyFont="1" applyFill="1" applyBorder="1" applyAlignment="1" applyProtection="1">
      <alignment horizontal="left" vertical="center" wrapText="1"/>
    </xf>
    <xf numFmtId="0" fontId="24" fillId="0" borderId="0" xfId="0" applyFont="1" applyBorder="1" applyAlignment="1">
      <alignment horizontal="center" vertical="top" wrapText="1"/>
    </xf>
    <xf numFmtId="0" fontId="24" fillId="0" borderId="0" xfId="0" applyFont="1" applyBorder="1" applyAlignment="1">
      <alignment horizontal="justify" vertical="top" wrapText="1"/>
    </xf>
    <xf numFmtId="0" fontId="25" fillId="0" borderId="0" xfId="0" applyFont="1" applyFill="1" applyBorder="1" applyAlignment="1">
      <alignment horizontal="left" vertical="center" shrinkToFit="1"/>
    </xf>
    <xf numFmtId="0" fontId="22" fillId="0" borderId="81" xfId="0" applyFont="1" applyBorder="1" applyAlignment="1">
      <alignment horizontal="justify" vertical="center"/>
    </xf>
    <xf numFmtId="0" fontId="47" fillId="0" borderId="71" xfId="0" applyFont="1" applyBorder="1">
      <alignment vertical="center"/>
    </xf>
    <xf numFmtId="0" fontId="38" fillId="0" borderId="71" xfId="0" applyFont="1" applyBorder="1">
      <alignment vertical="center"/>
    </xf>
    <xf numFmtId="0" fontId="20" fillId="0" borderId="82" xfId="0" applyFont="1" applyBorder="1">
      <alignment vertical="center"/>
    </xf>
    <xf numFmtId="0" fontId="22" fillId="0" borderId="46" xfId="0" applyFont="1" applyBorder="1" applyAlignment="1">
      <alignment horizontal="justify" vertical="center"/>
    </xf>
    <xf numFmtId="0" fontId="20" fillId="0" borderId="84" xfId="0" applyFont="1" applyBorder="1">
      <alignment vertical="center"/>
    </xf>
    <xf numFmtId="0" fontId="20" fillId="0" borderId="46" xfId="0" applyFont="1" applyBorder="1">
      <alignment vertical="center"/>
    </xf>
    <xf numFmtId="0" fontId="20" fillId="0" borderId="58" xfId="0" applyFont="1" applyBorder="1">
      <alignment vertical="center"/>
    </xf>
    <xf numFmtId="0" fontId="20" fillId="0" borderId="80" xfId="0" applyFont="1" applyBorder="1">
      <alignment vertical="center"/>
    </xf>
    <xf numFmtId="0" fontId="20" fillId="0" borderId="86" xfId="0" applyFont="1" applyBorder="1">
      <alignment vertical="center"/>
    </xf>
    <xf numFmtId="0" fontId="20" fillId="0" borderId="0" xfId="0" applyFont="1" applyAlignment="1"/>
    <xf numFmtId="0" fontId="22" fillId="0" borderId="0" xfId="0" applyFont="1" applyFill="1" applyBorder="1" applyAlignment="1">
      <alignment horizontal="left" vertical="center" shrinkToFit="1"/>
    </xf>
    <xf numFmtId="0" fontId="0" fillId="0" borderId="0" xfId="0" applyFont="1" applyBorder="1" applyProtection="1">
      <alignment vertical="center"/>
    </xf>
    <xf numFmtId="0" fontId="28" fillId="0" borderId="0" xfId="0" applyFont="1" applyBorder="1" applyAlignment="1" applyProtection="1">
      <alignment horizontal="right" vertical="top"/>
    </xf>
    <xf numFmtId="0" fontId="33" fillId="0" borderId="0" xfId="0" applyFont="1" applyBorder="1" applyAlignment="1" applyProtection="1">
      <alignment horizontal="left" vertical="top" wrapText="1"/>
    </xf>
    <xf numFmtId="178" fontId="31" fillId="0" borderId="27" xfId="0" applyNumberFormat="1" applyFont="1" applyBorder="1" applyAlignment="1" applyProtection="1">
      <alignment vertical="center"/>
    </xf>
    <xf numFmtId="0" fontId="20" fillId="0" borderId="0" xfId="0" applyFont="1" applyProtection="1">
      <alignment vertical="center"/>
    </xf>
    <xf numFmtId="0" fontId="0" fillId="0" borderId="0" xfId="0" applyFont="1" applyProtection="1">
      <alignment vertical="center"/>
    </xf>
    <xf numFmtId="0" fontId="21" fillId="0" borderId="0" xfId="0" applyFont="1" applyBorder="1" applyAlignment="1" applyProtection="1">
      <alignment vertical="center" wrapText="1"/>
    </xf>
    <xf numFmtId="0" fontId="50" fillId="0" borderId="0" xfId="0" applyFont="1" applyBorder="1" applyAlignment="1" applyProtection="1">
      <alignment horizontal="right" vertical="center"/>
    </xf>
    <xf numFmtId="0" fontId="41" fillId="0" borderId="10" xfId="0" applyFont="1" applyFill="1" applyBorder="1" applyAlignment="1" applyProtection="1">
      <alignment horizontal="center" vertical="center" wrapText="1"/>
    </xf>
    <xf numFmtId="177" fontId="0" fillId="0" borderId="18" xfId="0" applyNumberFormat="1" applyBorder="1" applyAlignment="1" applyProtection="1">
      <alignment horizontal="center" vertical="center"/>
    </xf>
    <xf numFmtId="0" fontId="23" fillId="0" borderId="0" xfId="0" applyFont="1" applyFill="1" applyBorder="1" applyAlignment="1" applyProtection="1">
      <alignment horizontal="center" vertical="center" wrapText="1"/>
    </xf>
    <xf numFmtId="0" fontId="47" fillId="0" borderId="10" xfId="0" applyFont="1" applyFill="1" applyBorder="1" applyAlignment="1" applyProtection="1">
      <alignment horizontal="center" vertical="center" wrapText="1"/>
    </xf>
    <xf numFmtId="0" fontId="23" fillId="0" borderId="47" xfId="0" applyFont="1" applyFill="1" applyBorder="1" applyAlignment="1" applyProtection="1">
      <alignment horizontal="center" vertical="center" wrapText="1"/>
    </xf>
    <xf numFmtId="0" fontId="20" fillId="0" borderId="10" xfId="0" applyFont="1" applyBorder="1" applyProtection="1">
      <alignment vertical="center"/>
    </xf>
    <xf numFmtId="0" fontId="20" fillId="0" borderId="64" xfId="0" applyFont="1" applyBorder="1" applyProtection="1">
      <alignment vertical="center"/>
    </xf>
    <xf numFmtId="0" fontId="20" fillId="0" borderId="28" xfId="0" applyFont="1" applyBorder="1" applyProtection="1">
      <alignment vertical="center"/>
    </xf>
    <xf numFmtId="0" fontId="20" fillId="0" borderId="0" xfId="0" applyFont="1" applyAlignment="1" applyProtection="1">
      <alignment horizontal="center" vertical="center"/>
    </xf>
    <xf numFmtId="0" fontId="20" fillId="0" borderId="0" xfId="0" applyFont="1" applyBorder="1" applyProtection="1">
      <alignment vertical="center"/>
    </xf>
    <xf numFmtId="0" fontId="41" fillId="0" borderId="0" xfId="0" applyFont="1" applyFill="1" applyBorder="1" applyAlignment="1" applyProtection="1">
      <alignment horizontal="left" vertical="top" wrapText="1"/>
    </xf>
    <xf numFmtId="0" fontId="43" fillId="0" borderId="22" xfId="0" applyFont="1" applyFill="1" applyBorder="1" applyAlignment="1" applyProtection="1">
      <alignment horizontal="center" vertical="center" wrapText="1"/>
    </xf>
    <xf numFmtId="176" fontId="20" fillId="0" borderId="10" xfId="0" applyNumberFormat="1" applyFont="1" applyBorder="1" applyProtection="1">
      <alignment vertical="center"/>
    </xf>
    <xf numFmtId="176" fontId="43" fillId="0" borderId="10" xfId="0" applyNumberFormat="1" applyFont="1" applyFill="1" applyBorder="1" applyAlignment="1" applyProtection="1">
      <alignment horizontal="right" vertical="center" wrapText="1"/>
    </xf>
    <xf numFmtId="177" fontId="43" fillId="0" borderId="45" xfId="0" applyNumberFormat="1" applyFont="1" applyFill="1" applyBorder="1" applyAlignment="1" applyProtection="1">
      <alignment horizontal="right" vertical="center" wrapText="1"/>
    </xf>
    <xf numFmtId="0" fontId="20" fillId="0" borderId="14" xfId="0" applyFont="1" applyBorder="1" applyProtection="1">
      <alignment vertical="center"/>
    </xf>
    <xf numFmtId="0" fontId="43" fillId="0" borderId="0" xfId="0" applyFont="1" applyFill="1" applyBorder="1" applyAlignment="1" applyProtection="1">
      <alignment horizontal="center" vertical="center" wrapText="1"/>
    </xf>
    <xf numFmtId="176" fontId="20" fillId="0" borderId="0" xfId="0" applyNumberFormat="1" applyFont="1" applyBorder="1" applyProtection="1">
      <alignment vertical="center"/>
    </xf>
    <xf numFmtId="176" fontId="43" fillId="0" borderId="0" xfId="0" applyNumberFormat="1" applyFont="1" applyFill="1" applyBorder="1" applyAlignment="1" applyProtection="1">
      <alignment horizontal="right" vertical="center" wrapText="1"/>
    </xf>
    <xf numFmtId="177" fontId="43" fillId="0" borderId="0" xfId="0" applyNumberFormat="1" applyFont="1" applyFill="1" applyBorder="1" applyAlignment="1" applyProtection="1">
      <alignment horizontal="right" vertical="center" wrapText="1"/>
    </xf>
    <xf numFmtId="0" fontId="20" fillId="0" borderId="25" xfId="0" applyFont="1" applyBorder="1" applyProtection="1">
      <alignment vertical="center"/>
    </xf>
    <xf numFmtId="177" fontId="0" fillId="0" borderId="0" xfId="0" applyNumberFormat="1" applyBorder="1" applyAlignment="1" applyProtection="1">
      <alignment vertical="center"/>
    </xf>
    <xf numFmtId="0" fontId="0" fillId="0" borderId="21" xfId="0" applyBorder="1" applyAlignment="1" applyProtection="1">
      <alignment horizontal="left" vertical="center" shrinkToFit="1"/>
    </xf>
    <xf numFmtId="176" fontId="20" fillId="0" borderId="21" xfId="0" applyNumberFormat="1" applyFont="1" applyBorder="1" applyProtection="1">
      <alignment vertical="center"/>
    </xf>
    <xf numFmtId="0" fontId="0" fillId="0" borderId="0" xfId="0" applyBorder="1" applyAlignment="1" applyProtection="1">
      <alignment horizontal="left" vertical="center" shrinkToFit="1"/>
    </xf>
    <xf numFmtId="0" fontId="42" fillId="0" borderId="0" xfId="0" applyFont="1" applyFill="1" applyBorder="1" applyAlignment="1" applyProtection="1">
      <alignment vertical="center" wrapText="1"/>
    </xf>
    <xf numFmtId="177" fontId="20" fillId="0" borderId="10" xfId="0" applyNumberFormat="1" applyFont="1" applyBorder="1" applyProtection="1">
      <alignment vertical="center"/>
    </xf>
    <xf numFmtId="0" fontId="42" fillId="0" borderId="25" xfId="0" applyFont="1" applyFill="1" applyBorder="1" applyAlignment="1" applyProtection="1">
      <alignment vertical="center" wrapText="1"/>
    </xf>
    <xf numFmtId="176" fontId="44" fillId="0" borderId="57" xfId="0" applyNumberFormat="1" applyFont="1" applyFill="1" applyBorder="1" applyAlignment="1" applyProtection="1">
      <alignment horizontal="right" vertical="center" wrapText="1"/>
    </xf>
    <xf numFmtId="0" fontId="20" fillId="0" borderId="18" xfId="0" applyFont="1" applyBorder="1" applyProtection="1">
      <alignment vertical="center"/>
    </xf>
    <xf numFmtId="177" fontId="20" fillId="0" borderId="18" xfId="0" applyNumberFormat="1" applyFont="1" applyBorder="1" applyProtection="1">
      <alignment vertical="center"/>
    </xf>
    <xf numFmtId="176" fontId="44" fillId="0" borderId="44" xfId="0" applyNumberFormat="1" applyFont="1" applyFill="1" applyBorder="1" applyAlignment="1" applyProtection="1">
      <alignment horizontal="right" vertical="center" wrapText="1"/>
    </xf>
    <xf numFmtId="181" fontId="20" fillId="0" borderId="25" xfId="0" applyNumberFormat="1" applyFont="1" applyBorder="1" applyProtection="1">
      <alignment vertical="center"/>
    </xf>
    <xf numFmtId="177" fontId="44" fillId="0" borderId="48" xfId="0" applyNumberFormat="1" applyFont="1" applyFill="1" applyBorder="1" applyAlignment="1" applyProtection="1">
      <alignment horizontal="right" vertical="center" wrapText="1"/>
    </xf>
    <xf numFmtId="181" fontId="20" fillId="0" borderId="0" xfId="0" applyNumberFormat="1" applyFont="1" applyBorder="1" applyAlignment="1" applyProtection="1">
      <alignment horizontal="right" vertical="center"/>
    </xf>
    <xf numFmtId="177" fontId="20" fillId="0" borderId="0" xfId="0" applyNumberFormat="1" applyFont="1" applyBorder="1" applyAlignment="1" applyProtection="1">
      <alignment horizontal="right" vertical="center"/>
    </xf>
    <xf numFmtId="177" fontId="44" fillId="0" borderId="60" xfId="0" applyNumberFormat="1" applyFont="1" applyFill="1" applyBorder="1" applyAlignment="1" applyProtection="1">
      <alignment horizontal="right" vertical="center" wrapText="1"/>
    </xf>
    <xf numFmtId="0" fontId="47" fillId="0" borderId="20" xfId="0" applyFont="1" applyFill="1" applyBorder="1" applyAlignment="1" applyProtection="1">
      <alignment horizontal="center" vertical="center" wrapText="1"/>
    </xf>
    <xf numFmtId="0" fontId="20" fillId="0" borderId="11" xfId="0" applyFont="1" applyBorder="1" applyProtection="1">
      <alignment vertical="center"/>
    </xf>
    <xf numFmtId="0" fontId="47" fillId="0" borderId="10" xfId="0" applyFont="1" applyFill="1" applyBorder="1" applyAlignment="1" applyProtection="1">
      <alignment vertical="center" wrapText="1"/>
    </xf>
    <xf numFmtId="177" fontId="0" fillId="0" borderId="45" xfId="0" applyNumberFormat="1" applyFont="1" applyFill="1" applyBorder="1" applyAlignment="1" applyProtection="1">
      <alignment horizontal="right" vertical="center" wrapText="1"/>
    </xf>
    <xf numFmtId="0" fontId="20" fillId="0" borderId="70" xfId="0" applyFont="1" applyBorder="1" applyAlignment="1" applyProtection="1">
      <alignment vertical="center" wrapText="1"/>
    </xf>
    <xf numFmtId="0" fontId="20" fillId="0" borderId="69" xfId="0" applyFont="1" applyBorder="1" applyProtection="1">
      <alignment vertical="center"/>
    </xf>
    <xf numFmtId="0" fontId="47" fillId="0" borderId="21" xfId="0" applyFont="1" applyFill="1" applyBorder="1" applyAlignment="1" applyProtection="1">
      <alignment vertical="center" wrapText="1"/>
    </xf>
    <xf numFmtId="0" fontId="20" fillId="0" borderId="16" xfId="0" applyFont="1" applyBorder="1" applyProtection="1">
      <alignment vertical="center"/>
    </xf>
    <xf numFmtId="0" fontId="47" fillId="0" borderId="0" xfId="0" applyFont="1" applyFill="1" applyBorder="1" applyAlignment="1" applyProtection="1">
      <alignment vertical="center" wrapText="1"/>
    </xf>
    <xf numFmtId="0" fontId="26" fillId="0" borderId="0" xfId="0" applyFont="1" applyFill="1" applyBorder="1" applyAlignment="1" applyProtection="1">
      <alignment horizontal="left" vertical="top" wrapText="1"/>
    </xf>
    <xf numFmtId="177" fontId="20" fillId="0" borderId="0" xfId="0" applyNumberFormat="1" applyFont="1" applyBorder="1" applyProtection="1">
      <alignment vertical="center"/>
    </xf>
    <xf numFmtId="177" fontId="44" fillId="0" borderId="0" xfId="0" applyNumberFormat="1" applyFont="1" applyFill="1" applyBorder="1" applyAlignment="1" applyProtection="1">
      <alignment horizontal="right" vertical="center" wrapText="1"/>
    </xf>
    <xf numFmtId="0" fontId="47" fillId="0" borderId="0"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20" fillId="0" borderId="0" xfId="0" applyFont="1" applyBorder="1" applyAlignment="1" applyProtection="1">
      <alignment horizontal="center" vertical="center" wrapText="1"/>
    </xf>
    <xf numFmtId="180" fontId="44" fillId="0" borderId="48" xfId="0" applyNumberFormat="1" applyFont="1" applyFill="1" applyBorder="1" applyAlignment="1" applyProtection="1">
      <alignment horizontal="right" vertical="center"/>
    </xf>
    <xf numFmtId="0" fontId="20" fillId="0" borderId="20" xfId="0" applyFont="1" applyBorder="1" applyProtection="1">
      <alignment vertical="center"/>
    </xf>
    <xf numFmtId="0" fontId="43" fillId="0" borderId="0" xfId="0" applyFont="1" applyFill="1" applyBorder="1" applyAlignment="1" applyProtection="1">
      <alignment vertical="center" wrapText="1"/>
    </xf>
    <xf numFmtId="181" fontId="20" fillId="0" borderId="52" xfId="0" applyNumberFormat="1" applyFont="1" applyBorder="1" applyProtection="1">
      <alignment vertical="center"/>
    </xf>
    <xf numFmtId="181" fontId="44" fillId="0" borderId="37" xfId="0" applyNumberFormat="1" applyFont="1" applyFill="1" applyBorder="1" applyAlignment="1" applyProtection="1">
      <alignment horizontal="right" vertical="center" wrapText="1"/>
    </xf>
    <xf numFmtId="180" fontId="44" fillId="0" borderId="60" xfId="0" applyNumberFormat="1" applyFont="1" applyFill="1" applyBorder="1" applyAlignment="1" applyProtection="1">
      <alignment horizontal="right" vertical="center"/>
    </xf>
    <xf numFmtId="0" fontId="20" fillId="0" borderId="10" xfId="0" applyFont="1" applyBorder="1" applyAlignment="1" applyProtection="1">
      <alignment horizontal="center" vertical="center"/>
    </xf>
    <xf numFmtId="0" fontId="48" fillId="0" borderId="0" xfId="0" applyFont="1" applyProtection="1">
      <alignment vertical="center"/>
    </xf>
    <xf numFmtId="181" fontId="20" fillId="0" borderId="53" xfId="0" applyNumberFormat="1" applyFont="1" applyBorder="1" applyProtection="1">
      <alignment vertical="center"/>
    </xf>
    <xf numFmtId="181" fontId="44" fillId="0" borderId="51" xfId="0" applyNumberFormat="1" applyFont="1" applyFill="1" applyBorder="1" applyAlignment="1" applyProtection="1">
      <alignment horizontal="right" vertical="center" wrapText="1"/>
    </xf>
    <xf numFmtId="0" fontId="20" fillId="0" borderId="59" xfId="0" applyFont="1" applyBorder="1" applyAlignment="1" applyProtection="1">
      <alignment horizontal="center" vertical="center"/>
    </xf>
    <xf numFmtId="0" fontId="0" fillId="0" borderId="10" xfId="0" applyBorder="1" applyAlignment="1" applyProtection="1">
      <alignment vertical="center"/>
    </xf>
    <xf numFmtId="0" fontId="29" fillId="0" borderId="10" xfId="0" applyFont="1" applyBorder="1" applyAlignment="1" applyProtection="1">
      <alignment horizontal="center" vertical="center" shrinkToFit="1"/>
    </xf>
    <xf numFmtId="0" fontId="29" fillId="0" borderId="26" xfId="0" applyFont="1" applyBorder="1" applyAlignment="1" applyProtection="1">
      <alignment horizontal="center" vertical="center" shrinkToFit="1"/>
    </xf>
    <xf numFmtId="0" fontId="44" fillId="0" borderId="0" xfId="0" applyFont="1" applyAlignment="1" applyProtection="1">
      <alignment vertical="center"/>
    </xf>
    <xf numFmtId="181" fontId="20" fillId="0" borderId="54" xfId="0" applyNumberFormat="1" applyFont="1" applyBorder="1" applyProtection="1">
      <alignment vertical="center"/>
    </xf>
    <xf numFmtId="181" fontId="44"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0" fontId="20" fillId="0" borderId="28" xfId="0" applyFont="1" applyBorder="1" applyAlignment="1" applyProtection="1">
      <alignment horizontal="center" vertical="center"/>
    </xf>
    <xf numFmtId="0" fontId="41" fillId="0" borderId="0" xfId="0" applyFont="1" applyBorder="1" applyAlignment="1" applyProtection="1">
      <alignment vertical="top" wrapText="1"/>
    </xf>
    <xf numFmtId="0" fontId="20" fillId="0" borderId="0" xfId="0" applyFont="1" applyAlignment="1" applyProtection="1">
      <alignment vertical="center"/>
    </xf>
    <xf numFmtId="0" fontId="20" fillId="0" borderId="32" xfId="0" applyFont="1" applyBorder="1" applyAlignment="1" applyProtection="1">
      <alignment horizontal="center" vertical="center" shrinkToFit="1"/>
    </xf>
    <xf numFmtId="0" fontId="28" fillId="0" borderId="32" xfId="0" applyFont="1" applyBorder="1" applyAlignment="1" applyProtection="1">
      <alignment vertical="center" shrinkToFit="1"/>
    </xf>
    <xf numFmtId="0" fontId="20" fillId="0" borderId="32" xfId="0" applyFont="1" applyBorder="1" applyProtection="1">
      <alignment vertical="center"/>
    </xf>
    <xf numFmtId="0" fontId="20" fillId="0" borderId="68" xfId="0" applyFont="1" applyBorder="1" applyProtection="1">
      <alignment vertical="center"/>
    </xf>
    <xf numFmtId="0" fontId="0" fillId="0" borderId="18" xfId="0" applyBorder="1" applyAlignment="1" applyProtection="1">
      <alignment vertical="center"/>
    </xf>
    <xf numFmtId="0" fontId="20" fillId="0" borderId="0" xfId="0" applyFont="1" applyFill="1" applyBorder="1" applyProtection="1">
      <alignment vertical="center"/>
    </xf>
    <xf numFmtId="0" fontId="20" fillId="0" borderId="65" xfId="0" applyFont="1" applyBorder="1" applyProtection="1">
      <alignment vertical="center"/>
    </xf>
    <xf numFmtId="180" fontId="0" fillId="0" borderId="0" xfId="0" applyNumberFormat="1" applyBorder="1" applyAlignment="1" applyProtection="1">
      <alignment vertical="center"/>
    </xf>
    <xf numFmtId="0" fontId="20" fillId="0" borderId="12" xfId="0" applyFont="1" applyBorder="1" applyAlignment="1" applyProtection="1">
      <alignment horizontal="center" vertical="center"/>
    </xf>
    <xf numFmtId="0" fontId="41" fillId="0" borderId="0" xfId="0" applyFont="1" applyBorder="1" applyAlignment="1" applyProtection="1">
      <alignment vertical="center" wrapText="1"/>
    </xf>
    <xf numFmtId="0" fontId="20" fillId="0" borderId="18" xfId="0" applyFont="1" applyBorder="1" applyAlignment="1" applyProtection="1">
      <alignment horizontal="center" vertical="center" shrinkToFit="1"/>
    </xf>
    <xf numFmtId="0" fontId="56" fillId="0" borderId="10" xfId="0" applyFont="1" applyBorder="1" applyAlignment="1" applyProtection="1">
      <alignment horizontal="center" vertical="center"/>
    </xf>
    <xf numFmtId="0" fontId="20" fillId="0" borderId="26" xfId="0" applyFont="1" applyBorder="1" applyProtection="1">
      <alignment vertical="center"/>
    </xf>
    <xf numFmtId="0" fontId="20" fillId="0" borderId="23" xfId="0" applyFont="1" applyBorder="1" applyProtection="1">
      <alignment vertical="center"/>
    </xf>
    <xf numFmtId="0" fontId="43" fillId="0" borderId="23" xfId="0" applyFont="1" applyBorder="1" applyAlignment="1" applyProtection="1">
      <alignment vertical="center" wrapText="1"/>
    </xf>
    <xf numFmtId="180" fontId="43" fillId="0" borderId="23" xfId="0" applyNumberFormat="1" applyFont="1" applyBorder="1" applyAlignment="1" applyProtection="1">
      <alignment vertical="center" wrapText="1"/>
    </xf>
    <xf numFmtId="180" fontId="44" fillId="0" borderId="23" xfId="0" applyNumberFormat="1" applyFont="1" applyBorder="1" applyAlignment="1" applyProtection="1">
      <alignment horizontal="right" vertical="center" wrapText="1"/>
    </xf>
    <xf numFmtId="0" fontId="55" fillId="0" borderId="18" xfId="0" applyFont="1" applyBorder="1" applyAlignment="1" applyProtection="1">
      <alignment horizontal="left" vertical="center" wrapText="1"/>
    </xf>
    <xf numFmtId="177" fontId="33" fillId="0" borderId="18" xfId="0" applyNumberFormat="1" applyFont="1" applyBorder="1" applyAlignment="1" applyProtection="1">
      <alignment horizontal="center" vertical="center"/>
    </xf>
    <xf numFmtId="0" fontId="46" fillId="0" borderId="10" xfId="0" applyFont="1" applyBorder="1" applyAlignment="1" applyProtection="1">
      <alignment vertical="center" wrapText="1"/>
    </xf>
    <xf numFmtId="0" fontId="46" fillId="0" borderId="33" xfId="0" applyFont="1" applyBorder="1" applyAlignment="1" applyProtection="1">
      <alignment vertical="center" wrapText="1"/>
    </xf>
    <xf numFmtId="0" fontId="46" fillId="0" borderId="34" xfId="0" applyFont="1" applyBorder="1" applyAlignment="1" applyProtection="1">
      <alignment vertical="center" wrapText="1"/>
    </xf>
    <xf numFmtId="0" fontId="46" fillId="0" borderId="11" xfId="0" applyFont="1" applyBorder="1" applyAlignment="1" applyProtection="1">
      <alignment vertical="center" wrapText="1"/>
    </xf>
    <xf numFmtId="0" fontId="46" fillId="0" borderId="10" xfId="0" applyFont="1" applyBorder="1" applyAlignment="1" applyProtection="1">
      <alignment horizontal="center" vertical="center" wrapText="1"/>
    </xf>
    <xf numFmtId="0" fontId="37" fillId="0" borderId="10" xfId="0" applyFont="1" applyBorder="1" applyAlignment="1" applyProtection="1">
      <alignment vertical="center" wrapText="1"/>
    </xf>
    <xf numFmtId="0" fontId="20" fillId="0" borderId="35" xfId="0" applyFont="1" applyBorder="1" applyAlignment="1" applyProtection="1">
      <alignment horizontal="center" vertical="center" shrinkToFit="1"/>
    </xf>
    <xf numFmtId="0" fontId="20" fillId="0" borderId="36" xfId="0" applyFont="1" applyBorder="1" applyAlignment="1" applyProtection="1">
      <alignment horizontal="right" vertical="center" shrinkToFit="1"/>
    </xf>
    <xf numFmtId="0" fontId="20" fillId="0" borderId="13" xfId="0" applyFont="1" applyBorder="1" applyAlignment="1" applyProtection="1">
      <alignment horizontal="right" vertical="center" shrinkToFit="1"/>
    </xf>
    <xf numFmtId="0" fontId="20" fillId="0" borderId="22" xfId="0" applyFont="1" applyBorder="1" applyAlignment="1" applyProtection="1">
      <alignment horizontal="right" vertical="center" shrinkToFit="1"/>
    </xf>
    <xf numFmtId="177" fontId="20" fillId="0" borderId="10" xfId="0" applyNumberFormat="1" applyFont="1" applyBorder="1" applyAlignment="1" applyProtection="1">
      <alignment horizontal="right" vertical="center" shrinkToFit="1"/>
    </xf>
    <xf numFmtId="180" fontId="37" fillId="0" borderId="10" xfId="0" applyNumberFormat="1" applyFont="1" applyBorder="1" applyAlignment="1" applyProtection="1">
      <alignment vertical="center" wrapText="1"/>
    </xf>
    <xf numFmtId="0" fontId="26" fillId="0" borderId="0" xfId="0" applyFont="1" applyBorder="1" applyAlignment="1" applyProtection="1">
      <alignment vertical="center" wrapText="1"/>
    </xf>
    <xf numFmtId="0" fontId="20" fillId="0" borderId="37" xfId="0" applyFont="1" applyBorder="1" applyProtection="1">
      <alignment vertical="center"/>
    </xf>
    <xf numFmtId="0" fontId="37" fillId="0" borderId="37" xfId="0" applyFont="1" applyBorder="1" applyAlignment="1" applyProtection="1">
      <alignment vertical="center" wrapText="1"/>
    </xf>
    <xf numFmtId="0" fontId="20" fillId="0" borderId="38" xfId="0" applyFont="1" applyBorder="1" applyAlignment="1" applyProtection="1">
      <alignment horizontal="center" vertical="center" shrinkToFit="1"/>
    </xf>
    <xf numFmtId="0" fontId="20" fillId="0" borderId="39" xfId="0" applyFont="1" applyBorder="1" applyAlignment="1" applyProtection="1">
      <alignment horizontal="right" vertical="center" shrinkToFit="1"/>
    </xf>
    <xf numFmtId="180" fontId="37" fillId="0" borderId="37" xfId="0" applyNumberFormat="1" applyFont="1" applyBorder="1" applyAlignment="1" applyProtection="1">
      <alignment vertical="center" wrapText="1"/>
    </xf>
    <xf numFmtId="0" fontId="26" fillId="0" borderId="0" xfId="0" applyFont="1" applyBorder="1" applyAlignment="1" applyProtection="1">
      <alignment horizontal="center" vertical="center" wrapText="1"/>
    </xf>
    <xf numFmtId="0" fontId="20" fillId="0" borderId="40" xfId="0" applyFont="1" applyBorder="1" applyAlignment="1" applyProtection="1">
      <alignment horizontal="right" vertical="center" shrinkToFit="1"/>
    </xf>
    <xf numFmtId="0" fontId="20" fillId="0" borderId="37" xfId="0" applyFont="1" applyBorder="1" applyAlignment="1" applyProtection="1">
      <alignment horizontal="right" vertical="center" shrinkToFit="1"/>
    </xf>
    <xf numFmtId="177" fontId="20" fillId="0" borderId="18" xfId="0" applyNumberFormat="1" applyFont="1" applyBorder="1" applyAlignment="1" applyProtection="1">
      <alignment horizontal="right" vertical="center" shrinkToFit="1"/>
    </xf>
    <xf numFmtId="0" fontId="37" fillId="0" borderId="20" xfId="0" applyFont="1" applyBorder="1" applyAlignment="1" applyProtection="1">
      <alignment vertical="center" wrapText="1"/>
    </xf>
    <xf numFmtId="0" fontId="20" fillId="0" borderId="41" xfId="0" applyFont="1" applyBorder="1" applyAlignment="1" applyProtection="1">
      <alignment horizontal="right" vertical="center" shrinkToFit="1"/>
    </xf>
    <xf numFmtId="177" fontId="20" fillId="0" borderId="41" xfId="0" applyNumberFormat="1" applyFont="1" applyBorder="1" applyAlignment="1" applyProtection="1">
      <alignment horizontal="right" vertical="center" shrinkToFit="1"/>
    </xf>
    <xf numFmtId="180" fontId="37" fillId="0" borderId="20" xfId="0" applyNumberFormat="1" applyFont="1" applyBorder="1" applyAlignment="1" applyProtection="1">
      <alignment vertical="center" wrapText="1"/>
    </xf>
    <xf numFmtId="0" fontId="24" fillId="0" borderId="0" xfId="0" applyFont="1" applyFill="1" applyBorder="1" applyAlignment="1" applyProtection="1">
      <alignment vertical="center" wrapText="1"/>
    </xf>
    <xf numFmtId="0" fontId="20" fillId="0" borderId="18" xfId="0" applyFont="1" applyBorder="1" applyAlignment="1" applyProtection="1">
      <alignment vertical="center"/>
    </xf>
    <xf numFmtId="0" fontId="37" fillId="0" borderId="18" xfId="0" applyFont="1" applyBorder="1" applyAlignment="1" applyProtection="1">
      <alignment vertical="center" wrapText="1"/>
    </xf>
    <xf numFmtId="0" fontId="20" fillId="0" borderId="66" xfId="0" applyFont="1" applyBorder="1" applyAlignment="1" applyProtection="1">
      <alignment horizontal="center" vertical="center" shrinkToFit="1"/>
    </xf>
    <xf numFmtId="0" fontId="20" fillId="0" borderId="67" xfId="0" applyFont="1" applyBorder="1" applyAlignment="1" applyProtection="1">
      <alignment horizontal="right" vertical="center" shrinkToFit="1"/>
    </xf>
    <xf numFmtId="180" fontId="37" fillId="0" borderId="18" xfId="0" applyNumberFormat="1" applyFont="1" applyBorder="1" applyAlignment="1" applyProtection="1">
      <alignment vertical="center" wrapText="1"/>
    </xf>
    <xf numFmtId="180" fontId="44" fillId="0" borderId="18" xfId="0" applyNumberFormat="1" applyFont="1" applyBorder="1" applyAlignment="1" applyProtection="1">
      <alignment vertical="center" wrapText="1"/>
    </xf>
    <xf numFmtId="0" fontId="20" fillId="0" borderId="20" xfId="0" applyFont="1" applyBorder="1" applyAlignment="1" applyProtection="1">
      <alignment vertical="center"/>
    </xf>
    <xf numFmtId="177" fontId="20" fillId="0" borderId="20" xfId="0" applyNumberFormat="1" applyFont="1" applyBorder="1" applyAlignment="1" applyProtection="1">
      <alignment horizontal="right" vertical="center" shrinkToFit="1"/>
    </xf>
    <xf numFmtId="180" fontId="44" fillId="0" borderId="20" xfId="0" applyNumberFormat="1" applyFont="1" applyBorder="1" applyAlignment="1" applyProtection="1">
      <alignment vertical="center" wrapText="1"/>
    </xf>
    <xf numFmtId="0" fontId="0" fillId="0" borderId="10" xfId="0" applyFont="1" applyFill="1" applyBorder="1" applyAlignment="1" applyProtection="1">
      <alignment vertical="center"/>
    </xf>
    <xf numFmtId="0" fontId="20" fillId="0" borderId="10" xfId="0" applyFont="1" applyBorder="1" applyAlignment="1" applyProtection="1">
      <alignment vertical="center"/>
    </xf>
    <xf numFmtId="179" fontId="20" fillId="0" borderId="10" xfId="0" applyNumberFormat="1" applyFont="1" applyFill="1" applyBorder="1" applyAlignment="1" applyProtection="1">
      <alignment horizontal="center" vertical="center"/>
    </xf>
    <xf numFmtId="0" fontId="0" fillId="0" borderId="0" xfId="0" applyFont="1" applyFill="1" applyBorder="1" applyAlignment="1" applyProtection="1">
      <alignment vertical="center"/>
    </xf>
    <xf numFmtId="183" fontId="20" fillId="0" borderId="10" xfId="0" applyNumberFormat="1" applyFont="1" applyBorder="1" applyAlignment="1" applyProtection="1">
      <alignment horizontal="left" vertical="center"/>
    </xf>
    <xf numFmtId="177" fontId="44" fillId="0" borderId="49" xfId="0" applyNumberFormat="1" applyFont="1" applyFill="1" applyBorder="1" applyAlignment="1" applyProtection="1">
      <alignment horizontal="right" vertical="center" wrapText="1"/>
    </xf>
    <xf numFmtId="0" fontId="0" fillId="0" borderId="0" xfId="0" applyAlignment="1">
      <alignment wrapText="1"/>
    </xf>
    <xf numFmtId="0" fontId="30" fillId="0" borderId="102"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0" fontId="30" fillId="0" borderId="16" xfId="0" applyFont="1" applyFill="1" applyBorder="1" applyAlignment="1" applyProtection="1">
      <alignment vertical="center" wrapText="1"/>
    </xf>
    <xf numFmtId="0" fontId="30" fillId="0" borderId="21" xfId="0" applyFont="1" applyFill="1" applyBorder="1" applyAlignment="1" applyProtection="1">
      <alignment vertical="center" wrapText="1"/>
    </xf>
    <xf numFmtId="0" fontId="30" fillId="0" borderId="23" xfId="0" applyFont="1" applyFill="1" applyBorder="1" applyAlignment="1" applyProtection="1">
      <alignment vertical="center" wrapText="1"/>
    </xf>
    <xf numFmtId="0" fontId="54" fillId="0" borderId="13" xfId="0" applyFont="1" applyFill="1" applyBorder="1" applyAlignment="1" applyProtection="1">
      <alignment horizontal="right" vertical="center"/>
    </xf>
    <xf numFmtId="0" fontId="24" fillId="0" borderId="72" xfId="0" applyFont="1" applyBorder="1" applyAlignment="1" applyProtection="1">
      <alignment horizontal="center" vertical="center" wrapText="1"/>
    </xf>
    <xf numFmtId="0" fontId="27" fillId="0" borderId="62" xfId="0" quotePrefix="1" applyFont="1" applyBorder="1" applyAlignment="1" applyProtection="1">
      <alignment horizontal="center" vertical="center" wrapText="1"/>
    </xf>
    <xf numFmtId="0" fontId="50" fillId="0" borderId="0" xfId="0" applyFont="1" applyBorder="1" applyAlignment="1" applyProtection="1">
      <alignment horizontal="center" vertical="center"/>
    </xf>
    <xf numFmtId="177" fontId="27" fillId="0" borderId="10" xfId="0" applyNumberFormat="1" applyFont="1" applyFill="1" applyBorder="1" applyAlignment="1" applyProtection="1">
      <alignment horizontal="center" vertical="center" wrapText="1"/>
    </xf>
    <xf numFmtId="176" fontId="27" fillId="0" borderId="10" xfId="0" applyNumberFormat="1" applyFont="1" applyFill="1" applyBorder="1" applyAlignment="1" applyProtection="1">
      <alignment horizontal="center" vertical="center" wrapText="1"/>
    </xf>
    <xf numFmtId="0" fontId="40" fillId="33" borderId="10" xfId="0" applyFont="1" applyFill="1" applyBorder="1" applyAlignment="1" applyProtection="1">
      <alignment horizontal="center" vertical="center" shrinkToFit="1"/>
    </xf>
    <xf numFmtId="177" fontId="27" fillId="33" borderId="10" xfId="0" applyNumberFormat="1" applyFont="1" applyFill="1" applyBorder="1" applyAlignment="1" applyProtection="1">
      <alignment horizontal="center" vertical="center" wrapText="1"/>
    </xf>
    <xf numFmtId="0" fontId="29" fillId="0" borderId="31" xfId="0" applyFont="1" applyFill="1" applyBorder="1" applyAlignment="1" applyProtection="1">
      <alignment vertical="center" wrapText="1"/>
    </xf>
    <xf numFmtId="0" fontId="27" fillId="0" borderId="30" xfId="0" applyFont="1" applyFill="1" applyBorder="1" applyAlignment="1" applyProtection="1">
      <alignment horizontal="center" vertical="center" wrapText="1"/>
    </xf>
    <xf numFmtId="0" fontId="27" fillId="0" borderId="102" xfId="0" applyFont="1" applyFill="1" applyBorder="1" applyAlignment="1" applyProtection="1">
      <alignment horizontal="center" vertical="center" wrapText="1"/>
    </xf>
    <xf numFmtId="0" fontId="27" fillId="0" borderId="104"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6" fontId="0" fillId="0" borderId="10" xfId="0" applyNumberFormat="1" applyBorder="1" applyAlignment="1" applyProtection="1">
      <alignment vertical="center"/>
    </xf>
    <xf numFmtId="0" fontId="43" fillId="0" borderId="10" xfId="0" applyFont="1" applyFill="1" applyBorder="1" applyAlignment="1" applyProtection="1">
      <alignment horizontal="center" vertical="center" wrapText="1"/>
    </xf>
    <xf numFmtId="177" fontId="0" fillId="0" borderId="10" xfId="0" applyNumberFormat="1" applyBorder="1" applyAlignment="1" applyProtection="1">
      <alignment vertical="center"/>
    </xf>
    <xf numFmtId="0" fontId="24" fillId="0" borderId="63" xfId="0" applyFont="1" applyFill="1" applyBorder="1" applyAlignment="1" applyProtection="1">
      <alignment horizontal="center" vertical="center" wrapText="1"/>
    </xf>
    <xf numFmtId="0" fontId="24" fillId="0" borderId="104" xfId="0" applyFont="1" applyFill="1" applyBorder="1" applyAlignment="1" applyProtection="1">
      <alignment horizontal="center" vertical="center" wrapText="1"/>
    </xf>
    <xf numFmtId="0" fontId="20" fillId="0" borderId="10" xfId="0" applyFont="1" applyBorder="1" applyAlignment="1">
      <alignment horizontal="center" vertical="center" wrapText="1"/>
    </xf>
    <xf numFmtId="176" fontId="27" fillId="33" borderId="10" xfId="0" applyNumberFormat="1" applyFont="1" applyFill="1" applyBorder="1" applyAlignment="1" applyProtection="1">
      <alignment horizontal="center" vertical="center" wrapText="1"/>
    </xf>
    <xf numFmtId="0" fontId="35" fillId="0" borderId="0" xfId="0" applyFont="1" applyBorder="1" applyAlignment="1" applyProtection="1">
      <alignment horizontal="left" vertical="center"/>
    </xf>
    <xf numFmtId="0" fontId="62" fillId="34" borderId="10" xfId="0" applyFont="1" applyFill="1" applyBorder="1" applyAlignment="1" applyProtection="1">
      <alignment horizontal="center" vertical="center"/>
    </xf>
    <xf numFmtId="0" fontId="63" fillId="34" borderId="10" xfId="0" applyFont="1" applyFill="1" applyBorder="1" applyAlignment="1" applyProtection="1">
      <alignment horizontal="left" vertical="center"/>
    </xf>
    <xf numFmtId="0" fontId="64" fillId="0" borderId="10" xfId="0" applyFont="1" applyBorder="1" applyProtection="1">
      <alignment vertical="center"/>
    </xf>
    <xf numFmtId="0" fontId="20" fillId="0" borderId="10" xfId="0" applyFont="1" applyBorder="1" applyAlignment="1" applyProtection="1">
      <alignment vertical="center" wrapText="1"/>
    </xf>
    <xf numFmtId="0" fontId="48" fillId="0" borderId="10" xfId="0" applyFont="1" applyBorder="1" applyProtection="1">
      <alignment vertical="center"/>
    </xf>
    <xf numFmtId="0" fontId="0" fillId="35" borderId="10" xfId="0" applyFill="1" applyBorder="1" applyAlignment="1" applyProtection="1">
      <alignment horizontal="left" vertical="center"/>
      <protection locked="0"/>
    </xf>
    <xf numFmtId="0" fontId="37" fillId="0" borderId="10" xfId="0" applyFont="1" applyBorder="1" applyAlignment="1" applyProtection="1">
      <alignment horizontal="left" vertical="center" wrapText="1"/>
    </xf>
    <xf numFmtId="0" fontId="25" fillId="35" borderId="28" xfId="0" quotePrefix="1" applyFont="1" applyFill="1" applyBorder="1" applyAlignment="1" applyProtection="1">
      <alignment horizontal="center" vertical="center" wrapText="1"/>
      <protection locked="0"/>
    </xf>
    <xf numFmtId="0" fontId="24" fillId="35" borderId="28" xfId="0" quotePrefix="1" applyFont="1" applyFill="1" applyBorder="1" applyAlignment="1" applyProtection="1">
      <alignment horizontal="center" vertical="center" wrapText="1"/>
      <protection locked="0"/>
    </xf>
    <xf numFmtId="182" fontId="24" fillId="35" borderId="47" xfId="0" applyNumberFormat="1" applyFont="1" applyFill="1" applyBorder="1" applyAlignment="1" applyProtection="1">
      <alignment horizontal="center" vertical="center" wrapText="1"/>
      <protection locked="0"/>
    </xf>
    <xf numFmtId="182" fontId="24" fillId="35" borderId="60" xfId="0" applyNumberFormat="1" applyFont="1" applyFill="1" applyBorder="1" applyAlignment="1" applyProtection="1">
      <alignment horizontal="center" vertical="center" wrapText="1"/>
      <protection locked="0"/>
    </xf>
    <xf numFmtId="14" fontId="22" fillId="36" borderId="28" xfId="0" applyNumberFormat="1" applyFont="1" applyFill="1" applyBorder="1" applyAlignment="1" applyProtection="1">
      <alignment vertical="center" wrapText="1"/>
      <protection locked="0"/>
    </xf>
    <xf numFmtId="0" fontId="24" fillId="35" borderId="28" xfId="0" applyFont="1" applyFill="1" applyBorder="1" applyAlignment="1" applyProtection="1">
      <alignment horizontal="center" vertical="center" shrinkToFit="1"/>
      <protection locked="0"/>
    </xf>
    <xf numFmtId="0" fontId="30" fillId="35" borderId="10" xfId="0" applyFont="1" applyFill="1" applyBorder="1" applyAlignment="1">
      <alignment vertical="center"/>
    </xf>
    <xf numFmtId="0" fontId="30" fillId="35" borderId="33" xfId="0" applyFont="1" applyFill="1" applyBorder="1" applyAlignment="1">
      <alignment vertical="center"/>
    </xf>
    <xf numFmtId="0" fontId="30" fillId="35" borderId="34" xfId="0" applyFont="1" applyFill="1" applyBorder="1" applyAlignment="1">
      <alignment vertical="center"/>
    </xf>
    <xf numFmtId="0" fontId="30" fillId="35" borderId="24" xfId="0" applyFont="1" applyFill="1" applyBorder="1" applyAlignment="1">
      <alignment vertical="center"/>
    </xf>
    <xf numFmtId="0" fontId="30" fillId="35" borderId="85" xfId="0" applyFont="1" applyFill="1" applyBorder="1" applyAlignment="1">
      <alignment vertical="center"/>
    </xf>
    <xf numFmtId="0" fontId="30" fillId="35" borderId="10" xfId="0" applyFont="1" applyFill="1" applyBorder="1" applyAlignment="1">
      <alignment vertical="center" wrapText="1"/>
    </xf>
    <xf numFmtId="0" fontId="60" fillId="0" borderId="0" xfId="0" applyFont="1" applyAlignment="1"/>
    <xf numFmtId="0" fontId="54" fillId="0" borderId="80" xfId="0" applyFont="1" applyFill="1" applyBorder="1" applyAlignment="1">
      <alignment shrinkToFit="1"/>
    </xf>
    <xf numFmtId="0" fontId="66" fillId="37" borderId="0" xfId="0" applyFont="1" applyFill="1" applyProtection="1">
      <alignment vertical="center"/>
    </xf>
    <xf numFmtId="0" fontId="66" fillId="37" borderId="0" xfId="0" applyFont="1" applyFill="1" applyAlignment="1" applyProtection="1">
      <alignment vertical="center"/>
    </xf>
    <xf numFmtId="0" fontId="0" fillId="38" borderId="47" xfId="0" applyFill="1" applyBorder="1" applyAlignment="1" applyProtection="1">
      <alignment horizontal="center" vertical="center"/>
    </xf>
    <xf numFmtId="180" fontId="0" fillId="38" borderId="45" xfId="0" applyNumberFormat="1" applyFill="1" applyBorder="1" applyAlignment="1" applyProtection="1">
      <alignment vertical="center"/>
    </xf>
    <xf numFmtId="180" fontId="20" fillId="38" borderId="48" xfId="0" applyNumberFormat="1" applyFont="1" applyFill="1" applyBorder="1" applyAlignment="1" applyProtection="1">
      <alignment horizontal="right" vertical="center"/>
    </xf>
    <xf numFmtId="0" fontId="20" fillId="0" borderId="20" xfId="0" applyFont="1" applyBorder="1" applyAlignment="1" applyProtection="1">
      <alignment horizontal="left" vertical="center" wrapText="1"/>
    </xf>
    <xf numFmtId="0" fontId="24" fillId="36" borderId="30" xfId="0" applyFont="1" applyFill="1" applyBorder="1" applyAlignment="1" applyProtection="1">
      <alignment horizontal="center" vertical="center" wrapText="1"/>
      <protection locked="0"/>
    </xf>
    <xf numFmtId="176" fontId="24" fillId="33" borderId="18" xfId="0" applyNumberFormat="1" applyFont="1" applyFill="1" applyBorder="1" applyAlignment="1" applyProtection="1">
      <alignment horizontal="center" vertical="center" wrapText="1"/>
    </xf>
    <xf numFmtId="176" fontId="24" fillId="33" borderId="20" xfId="0" applyNumberFormat="1" applyFont="1" applyFill="1" applyBorder="1" applyAlignment="1" applyProtection="1">
      <alignment horizontal="center" vertical="center" wrapText="1"/>
    </xf>
    <xf numFmtId="0" fontId="22" fillId="0" borderId="0" xfId="0" applyFont="1" applyFill="1" applyBorder="1" applyAlignment="1" applyProtection="1">
      <alignment horizontal="left" vertical="center" shrinkToFit="1"/>
    </xf>
    <xf numFmtId="0" fontId="23" fillId="0" borderId="10" xfId="0" applyFont="1" applyFill="1" applyBorder="1" applyAlignment="1" applyProtection="1">
      <alignment horizontal="center" vertical="center" wrapText="1"/>
    </xf>
    <xf numFmtId="176" fontId="24" fillId="33" borderId="10" xfId="0" applyNumberFormat="1" applyFont="1" applyFill="1" applyBorder="1" applyAlignment="1" applyProtection="1">
      <alignment horizontal="center" vertical="center" wrapText="1"/>
    </xf>
    <xf numFmtId="0" fontId="21" fillId="0" borderId="0" xfId="0" applyFont="1" applyBorder="1" applyAlignment="1" applyProtection="1">
      <alignment horizontal="left" vertical="center" wrapText="1"/>
    </xf>
    <xf numFmtId="176" fontId="24" fillId="0" borderId="18" xfId="0" applyNumberFormat="1" applyFont="1" applyFill="1" applyBorder="1" applyAlignment="1" applyProtection="1">
      <alignment horizontal="center" vertical="center" wrapText="1"/>
    </xf>
    <xf numFmtId="176" fontId="24" fillId="0" borderId="10" xfId="0" applyNumberFormat="1" applyFont="1" applyBorder="1" applyAlignment="1" applyProtection="1">
      <alignment horizontal="center" vertical="center" wrapText="1"/>
    </xf>
    <xf numFmtId="176" fontId="24" fillId="0" borderId="18" xfId="0" applyNumberFormat="1" applyFont="1" applyBorder="1" applyAlignment="1" applyProtection="1">
      <alignment horizontal="center" vertical="center" wrapText="1"/>
    </xf>
    <xf numFmtId="176" fontId="24" fillId="0" borderId="20" xfId="0" applyNumberFormat="1" applyFont="1" applyFill="1" applyBorder="1" applyAlignment="1" applyProtection="1">
      <alignment horizontal="center" vertical="center" wrapText="1"/>
    </xf>
    <xf numFmtId="176" fontId="24" fillId="0" borderId="10" xfId="0" applyNumberFormat="1" applyFont="1" applyFill="1" applyBorder="1" applyAlignment="1" applyProtection="1">
      <alignment horizontal="center" vertical="center" wrapText="1"/>
    </xf>
    <xf numFmtId="0" fontId="35" fillId="0" borderId="0" xfId="0" applyFont="1" applyProtection="1">
      <alignment vertical="center"/>
    </xf>
    <xf numFmtId="0" fontId="20" fillId="0" borderId="0" xfId="0" applyFont="1" applyFill="1" applyAlignment="1" applyProtection="1">
      <alignment vertical="center"/>
    </xf>
    <xf numFmtId="0" fontId="64"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20" fillId="0" borderId="19" xfId="0" applyFont="1" applyBorder="1" applyAlignment="1" applyProtection="1">
      <alignment horizontal="left" vertical="center"/>
    </xf>
    <xf numFmtId="0" fontId="20" fillId="0" borderId="0" xfId="0" applyFont="1" applyAlignment="1" applyProtection="1">
      <alignment horizontal="right" vertical="center"/>
    </xf>
    <xf numFmtId="177" fontId="20" fillId="0" borderId="10" xfId="0" applyNumberFormat="1" applyFont="1" applyBorder="1" applyAlignment="1" applyProtection="1">
      <alignment vertical="center"/>
    </xf>
    <xf numFmtId="0" fontId="38" fillId="0" borderId="0" xfId="0" applyFont="1" applyProtection="1">
      <alignment vertical="center"/>
    </xf>
    <xf numFmtId="0" fontId="61" fillId="0" borderId="12" xfId="0" applyFont="1" applyBorder="1" applyAlignment="1" applyProtection="1">
      <alignment horizontal="center" vertical="center" wrapText="1"/>
    </xf>
    <xf numFmtId="0" fontId="61" fillId="0" borderId="10" xfId="0" applyFont="1" applyBorder="1" applyAlignment="1" applyProtection="1">
      <alignment horizontal="center" vertical="center" wrapText="1"/>
    </xf>
    <xf numFmtId="0" fontId="46" fillId="0" borderId="22" xfId="0" applyFont="1" applyBorder="1" applyAlignment="1" applyProtection="1">
      <alignment vertical="center" wrapText="1"/>
    </xf>
    <xf numFmtId="0" fontId="28" fillId="0" borderId="10" xfId="0" applyFont="1" applyBorder="1" applyAlignment="1" applyProtection="1">
      <alignment horizontal="center" vertical="center" wrapText="1"/>
    </xf>
    <xf numFmtId="0" fontId="28" fillId="0" borderId="42" xfId="0" applyFont="1" applyBorder="1" applyAlignment="1" applyProtection="1">
      <alignment horizontal="center" vertical="center" wrapText="1"/>
    </xf>
    <xf numFmtId="0" fontId="20" fillId="0" borderId="22" xfId="0" applyFont="1" applyBorder="1" applyAlignment="1" applyProtection="1">
      <alignment horizontal="left" vertical="center" shrinkToFit="1"/>
    </xf>
    <xf numFmtId="177" fontId="20" fillId="0" borderId="42" xfId="0" applyNumberFormat="1" applyFont="1" applyBorder="1" applyProtection="1">
      <alignment vertical="center"/>
    </xf>
    <xf numFmtId="177" fontId="20" fillId="0" borderId="37" xfId="0" applyNumberFormat="1" applyFont="1" applyBorder="1" applyProtection="1">
      <alignment vertical="center"/>
    </xf>
    <xf numFmtId="177" fontId="20" fillId="0" borderId="106" xfId="0" applyNumberFormat="1" applyFont="1" applyBorder="1" applyProtection="1">
      <alignment vertical="center"/>
    </xf>
    <xf numFmtId="177" fontId="20" fillId="0" borderId="51" xfId="0" applyNumberFormat="1" applyFont="1" applyBorder="1" applyProtection="1">
      <alignment vertical="center"/>
    </xf>
    <xf numFmtId="177" fontId="20" fillId="0" borderId="107" xfId="0" applyNumberFormat="1" applyFont="1" applyBorder="1" applyProtection="1">
      <alignment vertical="center"/>
    </xf>
    <xf numFmtId="177" fontId="20" fillId="0" borderId="41" xfId="0" applyNumberFormat="1" applyFont="1" applyBorder="1" applyProtection="1">
      <alignment vertical="center"/>
    </xf>
    <xf numFmtId="177" fontId="20" fillId="0" borderId="108" xfId="0" applyNumberFormat="1" applyFont="1" applyBorder="1" applyProtection="1">
      <alignment vertical="center"/>
    </xf>
    <xf numFmtId="0" fontId="57" fillId="0" borderId="0" xfId="0" applyFont="1" applyBorder="1" applyAlignment="1" applyProtection="1">
      <alignment horizontal="center" vertical="center"/>
    </xf>
    <xf numFmtId="0" fontId="23" fillId="0" borderId="0" xfId="0" applyFont="1" applyBorder="1" applyAlignment="1" applyProtection="1">
      <alignment horizontal="left"/>
    </xf>
    <xf numFmtId="0" fontId="23" fillId="0" borderId="0" xfId="0" applyFont="1" applyBorder="1" applyAlignment="1" applyProtection="1">
      <alignment wrapText="1"/>
    </xf>
    <xf numFmtId="0" fontId="20" fillId="0" borderId="0" xfId="0" applyFont="1" applyAlignment="1" applyProtection="1"/>
    <xf numFmtId="0" fontId="28" fillId="0" borderId="0" xfId="0" applyFont="1" applyAlignment="1" applyProtection="1">
      <alignment horizontal="right"/>
    </xf>
    <xf numFmtId="0" fontId="60" fillId="0" borderId="0" xfId="0" applyFont="1" applyAlignment="1" applyProtection="1"/>
    <xf numFmtId="0" fontId="24" fillId="0" borderId="0" xfId="0" applyFont="1" applyBorder="1" applyAlignment="1" applyProtection="1">
      <alignment horizontal="center" vertical="top" wrapText="1"/>
    </xf>
    <xf numFmtId="0" fontId="24" fillId="0" borderId="0" xfId="0" applyFont="1" applyBorder="1" applyAlignment="1" applyProtection="1">
      <alignment horizontal="justify" vertical="top" wrapText="1"/>
    </xf>
    <xf numFmtId="0" fontId="25" fillId="0" borderId="0" xfId="0" applyFont="1" applyFill="1" applyBorder="1" applyAlignment="1" applyProtection="1">
      <alignment horizontal="left" vertical="center" shrinkToFit="1"/>
    </xf>
    <xf numFmtId="0" fontId="57" fillId="0" borderId="0" xfId="0" applyFont="1" applyBorder="1" applyProtection="1">
      <alignment vertical="center"/>
    </xf>
    <xf numFmtId="0" fontId="20" fillId="0" borderId="84" xfId="0" applyFont="1" applyBorder="1" applyProtection="1">
      <alignment vertical="center"/>
    </xf>
    <xf numFmtId="0" fontId="22" fillId="0" borderId="87" xfId="0" applyFont="1" applyBorder="1" applyAlignment="1" applyProtection="1">
      <alignment horizontal="justify" vertical="center"/>
    </xf>
    <xf numFmtId="49" fontId="54" fillId="35" borderId="50" xfId="0" applyNumberFormat="1" applyFont="1" applyFill="1" applyBorder="1" applyAlignment="1" applyProtection="1">
      <alignment vertical="center" wrapText="1"/>
      <protection locked="0"/>
    </xf>
    <xf numFmtId="176" fontId="24" fillId="33" borderId="18" xfId="0" applyNumberFormat="1"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176" fontId="24" fillId="0" borderId="110" xfId="0" applyNumberFormat="1" applyFont="1" applyFill="1" applyBorder="1" applyAlignment="1" applyProtection="1">
      <alignment horizontal="center" vertical="center" wrapText="1"/>
    </xf>
    <xf numFmtId="181" fontId="27" fillId="0" borderId="17" xfId="0" applyNumberFormat="1" applyFont="1" applyFill="1" applyBorder="1" applyAlignment="1" applyProtection="1">
      <alignment horizontal="center" vertical="center" wrapText="1" shrinkToFit="1"/>
    </xf>
    <xf numFmtId="0" fontId="0" fillId="0" borderId="0" xfId="0" applyFill="1" applyBorder="1" applyAlignment="1"/>
    <xf numFmtId="1" fontId="23" fillId="0" borderId="10" xfId="0" applyNumberFormat="1" applyFont="1" applyFill="1" applyBorder="1" applyAlignment="1" applyProtection="1">
      <alignment horizontal="right" vertical="center" wrapText="1"/>
    </xf>
    <xf numFmtId="0" fontId="47" fillId="0" borderId="11" xfId="0" applyFont="1" applyFill="1" applyBorder="1" applyAlignment="1" applyProtection="1">
      <alignment horizontal="center" vertical="center" wrapText="1"/>
    </xf>
    <xf numFmtId="0" fontId="25" fillId="0" borderId="61" xfId="0" applyFont="1" applyFill="1" applyBorder="1" applyAlignment="1" applyProtection="1">
      <alignment horizontal="left" wrapText="1" shrinkToFit="1"/>
    </xf>
    <xf numFmtId="0" fontId="0" fillId="0" borderId="0" xfId="0" applyFont="1" applyAlignment="1" applyProtection="1"/>
    <xf numFmtId="0" fontId="20" fillId="0" borderId="56" xfId="0" applyFont="1" applyBorder="1" applyAlignment="1" applyProtection="1"/>
    <xf numFmtId="0" fontId="20" fillId="0" borderId="0" xfId="0" applyFont="1" applyBorder="1" applyAlignment="1" applyProtection="1"/>
    <xf numFmtId="0" fontId="48" fillId="0" borderId="0" xfId="0" applyFont="1" applyBorder="1" applyAlignment="1" applyProtection="1"/>
    <xf numFmtId="177" fontId="20" fillId="0" borderId="0" xfId="0" applyNumberFormat="1" applyFont="1" applyBorder="1" applyAlignment="1" applyProtection="1"/>
    <xf numFmtId="176" fontId="44" fillId="0" borderId="0" xfId="0" applyNumberFormat="1" applyFont="1" applyFill="1" applyBorder="1" applyAlignment="1" applyProtection="1">
      <alignment horizontal="right" wrapText="1"/>
    </xf>
    <xf numFmtId="0" fontId="44" fillId="0" borderId="0" xfId="0" applyFont="1" applyBorder="1" applyAlignment="1" applyProtection="1"/>
    <xf numFmtId="0" fontId="0" fillId="0" borderId="0" xfId="0" applyBorder="1" applyAlignment="1" applyProtection="1">
      <alignment horizontal="right"/>
    </xf>
    <xf numFmtId="0" fontId="0" fillId="0" borderId="0" xfId="0" applyAlignment="1" applyProtection="1"/>
    <xf numFmtId="0" fontId="0" fillId="0" borderId="0" xfId="0" applyBorder="1" applyAlignment="1" applyProtection="1"/>
    <xf numFmtId="0" fontId="54" fillId="0" borderId="23" xfId="0" applyFont="1" applyBorder="1" applyAlignment="1" applyProtection="1">
      <alignment vertical="center"/>
    </xf>
    <xf numFmtId="0" fontId="67" fillId="0" borderId="0" xfId="0" applyFont="1" applyProtection="1">
      <alignment vertical="center"/>
    </xf>
    <xf numFmtId="0" fontId="32" fillId="0" borderId="0" xfId="0" applyFont="1" applyBorder="1" applyAlignment="1" applyProtection="1">
      <alignment horizontal="center" vertical="center"/>
    </xf>
    <xf numFmtId="0" fontId="24" fillId="36" borderId="30" xfId="0" applyFont="1" applyFill="1" applyBorder="1" applyAlignment="1" applyProtection="1">
      <alignment horizontal="center" vertical="center" wrapText="1"/>
      <protection locked="0"/>
    </xf>
    <xf numFmtId="0" fontId="24" fillId="36" borderId="30" xfId="0" applyFont="1" applyFill="1" applyBorder="1" applyAlignment="1" applyProtection="1">
      <alignment horizontal="center" vertical="center" wrapText="1"/>
      <protection locked="0"/>
    </xf>
    <xf numFmtId="0" fontId="68" fillId="0" borderId="0" xfId="0" applyFont="1" applyAlignment="1">
      <alignment horizontal="right" vertical="center"/>
    </xf>
    <xf numFmtId="0" fontId="69" fillId="0" borderId="0" xfId="0" applyFont="1" applyProtection="1">
      <alignment vertical="center"/>
    </xf>
    <xf numFmtId="0" fontId="65" fillId="0" borderId="0" xfId="0" applyFont="1" applyProtection="1">
      <alignment vertical="center"/>
    </xf>
    <xf numFmtId="0" fontId="72" fillId="0" borderId="0" xfId="0" applyFont="1" applyProtection="1">
      <alignment vertical="center"/>
    </xf>
    <xf numFmtId="0" fontId="69" fillId="0" borderId="0" xfId="0" applyFont="1" applyAlignment="1" applyProtection="1">
      <alignment horizontal="left" vertical="center" indent="2"/>
    </xf>
    <xf numFmtId="0" fontId="40" fillId="0" borderId="0" xfId="0" applyFont="1" applyAlignment="1" applyProtection="1">
      <alignment horizontal="justify" vertical="center"/>
    </xf>
    <xf numFmtId="0" fontId="72" fillId="0" borderId="0" xfId="0" applyFont="1" applyAlignment="1" applyProtection="1">
      <alignment horizontal="justify" vertical="center"/>
    </xf>
    <xf numFmtId="0" fontId="72" fillId="0" borderId="0" xfId="0" applyFont="1" applyAlignment="1" applyProtection="1">
      <alignment vertical="center"/>
    </xf>
    <xf numFmtId="0" fontId="74" fillId="0" borderId="0" xfId="0" applyFont="1" applyFill="1" applyAlignment="1" applyProtection="1">
      <alignment horizontal="right" vertical="center"/>
    </xf>
    <xf numFmtId="0" fontId="72" fillId="0" borderId="0" xfId="0" applyFont="1" applyAlignment="1" applyProtection="1">
      <alignment horizontal="left" vertical="center"/>
    </xf>
    <xf numFmtId="0" fontId="72" fillId="0" borderId="0" xfId="0" applyFont="1" applyFill="1" applyAlignment="1" applyProtection="1">
      <alignment vertical="center" shrinkToFit="1"/>
    </xf>
    <xf numFmtId="0" fontId="75" fillId="0" borderId="0" xfId="0" applyFont="1" applyProtection="1">
      <alignment vertical="center"/>
    </xf>
    <xf numFmtId="0" fontId="76" fillId="0" borderId="0" xfId="0" applyFont="1" applyProtection="1">
      <alignment vertical="center"/>
    </xf>
    <xf numFmtId="0" fontId="69" fillId="0" borderId="0" xfId="0" applyFont="1" applyAlignment="1" applyProtection="1">
      <alignment horizontal="left" vertical="center"/>
    </xf>
    <xf numFmtId="0" fontId="47" fillId="0" borderId="0" xfId="0" applyFont="1" applyBorder="1" applyProtection="1">
      <alignment vertical="center"/>
    </xf>
    <xf numFmtId="0" fontId="69" fillId="0" borderId="0" xfId="0" applyFont="1" applyBorder="1" applyAlignment="1" applyProtection="1">
      <alignment horizontal="right" vertical="top"/>
    </xf>
    <xf numFmtId="0" fontId="77" fillId="0" borderId="0" xfId="0" applyFont="1" applyBorder="1" applyAlignment="1" applyProtection="1">
      <alignment horizontal="left" vertical="top" wrapText="1"/>
    </xf>
    <xf numFmtId="0" fontId="0" fillId="0" borderId="0" xfId="0" applyAlignment="1">
      <alignment horizontal="right" vertical="center"/>
    </xf>
    <xf numFmtId="183" fontId="27" fillId="35" borderId="103" xfId="0" quotePrefix="1" applyNumberFormat="1" applyFont="1" applyFill="1" applyBorder="1" applyAlignment="1" applyProtection="1">
      <alignment horizontal="center" vertical="center" wrapText="1"/>
      <protection locked="0"/>
    </xf>
    <xf numFmtId="0" fontId="20" fillId="0" borderId="116" xfId="0" applyFont="1" applyBorder="1" applyAlignment="1" applyProtection="1">
      <alignment horizontal="center" vertical="center" shrinkToFit="1"/>
    </xf>
    <xf numFmtId="0" fontId="20" fillId="0" borderId="117" xfId="0" applyFont="1" applyBorder="1" applyAlignment="1" applyProtection="1">
      <alignment horizontal="right" vertical="center" shrinkToFit="1"/>
    </xf>
    <xf numFmtId="0" fontId="37" fillId="0" borderId="16" xfId="0" applyFont="1" applyBorder="1" applyAlignment="1" applyProtection="1">
      <alignment horizontal="right" vertical="center" shrinkToFit="1"/>
    </xf>
    <xf numFmtId="177" fontId="20" fillId="0" borderId="118" xfId="0" applyNumberFormat="1" applyFont="1" applyBorder="1" applyAlignment="1" applyProtection="1">
      <alignment horizontal="right" vertical="center" shrinkToFit="1"/>
    </xf>
    <xf numFmtId="180" fontId="37" fillId="0" borderId="118" xfId="0" applyNumberFormat="1" applyFont="1" applyBorder="1" applyAlignment="1" applyProtection="1">
      <alignment vertical="center" wrapText="1"/>
    </xf>
    <xf numFmtId="0" fontId="20" fillId="0" borderId="55" xfId="0" applyFont="1" applyBorder="1" applyProtection="1">
      <alignment vertical="center"/>
    </xf>
    <xf numFmtId="0" fontId="37" fillId="0" borderId="55" xfId="0" applyFont="1" applyBorder="1" applyAlignment="1" applyProtection="1">
      <alignment vertical="center" wrapText="1"/>
    </xf>
    <xf numFmtId="0" fontId="20" fillId="0" borderId="119" xfId="0" applyFont="1" applyBorder="1" applyAlignment="1" applyProtection="1">
      <alignment horizontal="center" vertical="center" shrinkToFit="1"/>
    </xf>
    <xf numFmtId="0" fontId="20" fillId="0" borderId="120" xfId="0" applyFont="1" applyBorder="1" applyAlignment="1" applyProtection="1">
      <alignment horizontal="right" vertical="center" shrinkToFit="1"/>
    </xf>
    <xf numFmtId="0" fontId="37" fillId="0" borderId="121" xfId="0" applyFont="1" applyBorder="1" applyAlignment="1" applyProtection="1">
      <alignment horizontal="right" vertical="center" shrinkToFit="1"/>
    </xf>
    <xf numFmtId="177" fontId="20" fillId="0" borderId="122" xfId="0" applyNumberFormat="1" applyFont="1" applyBorder="1" applyAlignment="1" applyProtection="1">
      <alignment horizontal="right" vertical="center" shrinkToFit="1"/>
    </xf>
    <xf numFmtId="177" fontId="20" fillId="0" borderId="55" xfId="0" applyNumberFormat="1" applyFont="1" applyBorder="1" applyAlignment="1" applyProtection="1">
      <alignment horizontal="right" vertical="center" shrinkToFit="1"/>
    </xf>
    <xf numFmtId="180" fontId="37" fillId="0" borderId="123" xfId="0" applyNumberFormat="1" applyFont="1" applyBorder="1" applyAlignment="1" applyProtection="1">
      <alignment vertical="center" wrapText="1"/>
    </xf>
    <xf numFmtId="180" fontId="37" fillId="0" borderId="55" xfId="0" applyNumberFormat="1" applyFont="1" applyBorder="1" applyAlignment="1" applyProtection="1">
      <alignment vertical="center" wrapText="1"/>
    </xf>
    <xf numFmtId="0" fontId="20" fillId="0" borderId="51" xfId="0" applyFont="1" applyBorder="1" applyProtection="1">
      <alignment vertical="center"/>
    </xf>
    <xf numFmtId="0" fontId="37" fillId="0" borderId="51" xfId="0" applyFont="1" applyBorder="1" applyAlignment="1" applyProtection="1">
      <alignment vertical="center" wrapText="1"/>
    </xf>
    <xf numFmtId="0" fontId="20" fillId="0" borderId="124" xfId="0" applyFont="1" applyBorder="1" applyAlignment="1" applyProtection="1">
      <alignment horizontal="center" vertical="center" shrinkToFit="1"/>
    </xf>
    <xf numFmtId="0" fontId="20" fillId="0" borderId="125" xfId="0" applyFont="1" applyBorder="1" applyAlignment="1" applyProtection="1">
      <alignment horizontal="right" vertical="center" shrinkToFit="1"/>
    </xf>
    <xf numFmtId="0" fontId="37" fillId="0" borderId="126" xfId="0" applyFont="1" applyBorder="1" applyAlignment="1" applyProtection="1">
      <alignment horizontal="right" vertical="center" shrinkToFit="1"/>
    </xf>
    <xf numFmtId="0" fontId="20" fillId="0" borderId="126" xfId="0" applyFont="1" applyBorder="1" applyAlignment="1" applyProtection="1">
      <alignment horizontal="right" vertical="center" shrinkToFit="1"/>
    </xf>
    <xf numFmtId="177" fontId="20" fillId="0" borderId="127" xfId="0" applyNumberFormat="1" applyFont="1" applyBorder="1" applyAlignment="1" applyProtection="1">
      <alignment horizontal="right" vertical="center" shrinkToFit="1"/>
    </xf>
    <xf numFmtId="177" fontId="20" fillId="0" borderId="51" xfId="0" applyNumberFormat="1" applyFont="1" applyBorder="1" applyAlignment="1" applyProtection="1">
      <alignment horizontal="right" vertical="center" shrinkToFit="1"/>
    </xf>
    <xf numFmtId="180" fontId="37" fillId="0" borderId="127" xfId="0" applyNumberFormat="1" applyFont="1" applyBorder="1" applyAlignment="1" applyProtection="1">
      <alignment vertical="center" wrapText="1"/>
    </xf>
    <xf numFmtId="180" fontId="37" fillId="0" borderId="51" xfId="0" applyNumberFormat="1" applyFont="1" applyBorder="1" applyAlignment="1" applyProtection="1">
      <alignment vertical="center" wrapText="1"/>
    </xf>
    <xf numFmtId="0" fontId="20" fillId="0" borderId="51" xfId="0" applyFont="1" applyBorder="1" applyAlignment="1" applyProtection="1">
      <alignment vertical="center"/>
    </xf>
    <xf numFmtId="177" fontId="20" fillId="0" borderId="129" xfId="0" applyNumberFormat="1" applyFont="1" applyBorder="1" applyProtection="1">
      <alignment vertical="center"/>
    </xf>
    <xf numFmtId="177" fontId="20" fillId="0" borderId="20" xfId="0" applyNumberFormat="1" applyFont="1" applyBorder="1" applyProtection="1">
      <alignment vertical="center"/>
    </xf>
    <xf numFmtId="177" fontId="20" fillId="0" borderId="69" xfId="0" applyNumberFormat="1" applyFont="1" applyBorder="1" applyProtection="1">
      <alignment vertical="center"/>
    </xf>
    <xf numFmtId="180" fontId="44" fillId="0" borderId="51" xfId="0" applyNumberFormat="1" applyFont="1" applyBorder="1" applyAlignment="1" applyProtection="1">
      <alignment vertical="center" wrapText="1"/>
    </xf>
    <xf numFmtId="178" fontId="78" fillId="0" borderId="0" xfId="0" applyNumberFormat="1" applyFont="1" applyBorder="1" applyAlignment="1" applyProtection="1">
      <alignment horizontal="right" vertical="top"/>
    </xf>
    <xf numFmtId="0" fontId="44" fillId="0" borderId="10" xfId="0" applyFont="1" applyFill="1" applyBorder="1" applyAlignment="1" applyProtection="1">
      <alignment vertical="center" wrapText="1"/>
    </xf>
    <xf numFmtId="0" fontId="44" fillId="0" borderId="10" xfId="0" applyFont="1" applyFill="1" applyBorder="1" applyAlignment="1" applyProtection="1">
      <alignment vertical="center"/>
    </xf>
    <xf numFmtId="0" fontId="20" fillId="0" borderId="13" xfId="0" applyFont="1" applyBorder="1" applyProtection="1">
      <alignment vertical="center"/>
    </xf>
    <xf numFmtId="0" fontId="20" fillId="0" borderId="95" xfId="0" applyFont="1" applyBorder="1" applyProtection="1">
      <alignment vertical="center"/>
    </xf>
    <xf numFmtId="176" fontId="27" fillId="0" borderId="18" xfId="0" applyNumberFormat="1" applyFont="1" applyFill="1" applyBorder="1" applyAlignment="1" applyProtection="1">
      <alignment horizontal="center" vertical="center" wrapText="1"/>
    </xf>
    <xf numFmtId="176" fontId="27" fillId="33" borderId="18" xfId="0" applyNumberFormat="1" applyFont="1" applyFill="1" applyBorder="1" applyAlignment="1" applyProtection="1">
      <alignment horizontal="center" vertical="center" wrapText="1"/>
    </xf>
    <xf numFmtId="0" fontId="65" fillId="35" borderId="28" xfId="0" applyFont="1" applyFill="1" applyBorder="1" applyAlignment="1" applyProtection="1">
      <alignment horizontal="center" vertical="center" wrapText="1"/>
      <protection locked="0"/>
    </xf>
    <xf numFmtId="0" fontId="65" fillId="35" borderId="114" xfId="0" applyFont="1" applyFill="1" applyBorder="1" applyAlignment="1" applyProtection="1">
      <alignment horizontal="center" vertical="center" wrapText="1"/>
      <protection locked="0"/>
    </xf>
    <xf numFmtId="0" fontId="37" fillId="35" borderId="12" xfId="0" applyFont="1" applyFill="1" applyBorder="1" applyAlignment="1" applyProtection="1">
      <alignment horizontal="left" vertical="center"/>
      <protection locked="0"/>
    </xf>
    <xf numFmtId="0" fontId="37" fillId="35" borderId="11" xfId="0" applyFont="1" applyFill="1" applyBorder="1" applyAlignment="1" applyProtection="1">
      <alignment horizontal="left" vertical="center"/>
      <protection locked="0"/>
    </xf>
    <xf numFmtId="0" fontId="59" fillId="0" borderId="0" xfId="0" applyFont="1" applyBorder="1" applyAlignment="1" applyProtection="1">
      <alignment horizontal="center" vertical="center"/>
    </xf>
    <xf numFmtId="0" fontId="62" fillId="34" borderId="12" xfId="0" applyFont="1" applyFill="1" applyBorder="1" applyAlignment="1" applyProtection="1">
      <alignment horizontal="center" vertical="center"/>
    </xf>
    <xf numFmtId="0" fontId="62" fillId="34" borderId="11" xfId="0" applyFont="1" applyFill="1" applyBorder="1" applyAlignment="1" applyProtection="1">
      <alignment horizontal="center" vertical="center"/>
    </xf>
    <xf numFmtId="58" fontId="20" fillId="35" borderId="12" xfId="0" applyNumberFormat="1" applyFont="1" applyFill="1" applyBorder="1" applyAlignment="1" applyProtection="1">
      <alignment horizontal="left" vertical="center"/>
      <protection locked="0"/>
    </xf>
    <xf numFmtId="0" fontId="20" fillId="35" borderId="11" xfId="0" applyFont="1" applyFill="1" applyBorder="1" applyAlignment="1" applyProtection="1">
      <alignment horizontal="left" vertical="center"/>
      <protection locked="0"/>
    </xf>
    <xf numFmtId="0" fontId="20" fillId="35" borderId="12" xfId="0" applyFont="1" applyFill="1" applyBorder="1" applyAlignment="1" applyProtection="1">
      <alignment vertical="center"/>
      <protection locked="0"/>
    </xf>
    <xf numFmtId="0" fontId="20" fillId="35" borderId="11" xfId="0" applyFont="1" applyFill="1" applyBorder="1" applyAlignment="1" applyProtection="1">
      <alignment vertical="center"/>
      <protection locked="0"/>
    </xf>
    <xf numFmtId="0" fontId="20" fillId="0" borderId="18" xfId="0" applyFont="1" applyBorder="1" applyAlignment="1" applyProtection="1">
      <alignment horizontal="left" vertical="center" wrapText="1"/>
    </xf>
    <xf numFmtId="0" fontId="20" fillId="0" borderId="20" xfId="0" applyFont="1" applyBorder="1" applyAlignment="1" applyProtection="1">
      <alignment horizontal="left" vertical="center" wrapText="1"/>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20" fillId="35" borderId="12"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0" fontId="20" fillId="35" borderId="12" xfId="0" applyFont="1" applyFill="1" applyBorder="1" applyAlignment="1" applyProtection="1">
      <alignment vertical="center" wrapText="1"/>
      <protection locked="0"/>
    </xf>
    <xf numFmtId="0" fontId="20" fillId="35" borderId="11" xfId="0" applyFont="1" applyFill="1" applyBorder="1" applyAlignment="1" applyProtection="1">
      <alignment vertical="center" wrapText="1"/>
      <protection locked="0"/>
    </xf>
    <xf numFmtId="0" fontId="55" fillId="0" borderId="0" xfId="0" applyFont="1" applyAlignment="1" applyProtection="1">
      <alignment horizontal="justify" wrapText="1"/>
    </xf>
    <xf numFmtId="0" fontId="24" fillId="36" borderId="58" xfId="0" applyFont="1" applyFill="1" applyBorder="1" applyAlignment="1" applyProtection="1">
      <alignment horizontal="center" vertical="center" wrapText="1"/>
      <protection locked="0"/>
    </xf>
    <xf numFmtId="0" fontId="24" fillId="36" borderId="80" xfId="0" applyFont="1" applyFill="1" applyBorder="1" applyAlignment="1" applyProtection="1">
      <alignment horizontal="center" vertical="center" wrapText="1"/>
      <protection locked="0"/>
    </xf>
    <xf numFmtId="0" fontId="24" fillId="36" borderId="86" xfId="0" applyFont="1" applyFill="1" applyBorder="1" applyAlignment="1" applyProtection="1">
      <alignment horizontal="center" vertical="center" wrapText="1"/>
      <protection locked="0"/>
    </xf>
    <xf numFmtId="0" fontId="22" fillId="0" borderId="49" xfId="0" applyFont="1" applyFill="1" applyBorder="1" applyAlignment="1" applyProtection="1">
      <alignment vertical="center" wrapText="1" shrinkToFit="1"/>
    </xf>
    <xf numFmtId="0" fontId="22" fillId="0" borderId="44" xfId="0" applyFont="1" applyFill="1" applyBorder="1" applyAlignment="1" applyProtection="1">
      <alignment vertical="center" wrapText="1" shrinkToFit="1"/>
    </xf>
    <xf numFmtId="0" fontId="22" fillId="0" borderId="57" xfId="0" applyFont="1" applyFill="1" applyBorder="1" applyAlignment="1" applyProtection="1">
      <alignment vertical="center" wrapText="1" shrinkToFit="1"/>
    </xf>
    <xf numFmtId="0" fontId="24" fillId="35" borderId="98" xfId="0" quotePrefix="1" applyFont="1" applyFill="1" applyBorder="1" applyAlignment="1" applyProtection="1">
      <alignment horizontal="center" vertical="center" wrapText="1"/>
      <protection locked="0"/>
    </xf>
    <xf numFmtId="0" fontId="24" fillId="35" borderId="63" xfId="0" quotePrefix="1" applyFont="1" applyFill="1" applyBorder="1" applyAlignment="1" applyProtection="1">
      <alignment horizontal="center" vertical="center" wrapText="1"/>
      <protection locked="0"/>
    </xf>
    <xf numFmtId="0" fontId="24" fillId="35" borderId="99" xfId="0" quotePrefix="1" applyFont="1" applyFill="1" applyBorder="1" applyAlignment="1" applyProtection="1">
      <alignment horizontal="center" vertical="center" wrapText="1"/>
      <protection locked="0"/>
    </xf>
    <xf numFmtId="0" fontId="21" fillId="0" borderId="0" xfId="0" applyFont="1" applyBorder="1" applyAlignment="1" applyProtection="1">
      <alignment horizontal="left" vertical="center" wrapText="1"/>
    </xf>
    <xf numFmtId="0" fontId="25" fillId="0" borderId="0" xfId="0" applyFont="1" applyBorder="1" applyAlignment="1" applyProtection="1">
      <alignment horizontal="right" vertical="center" wrapText="1"/>
    </xf>
    <xf numFmtId="0" fontId="25" fillId="0" borderId="0" xfId="0" applyFont="1" applyFill="1" applyBorder="1" applyAlignment="1" applyProtection="1">
      <alignment horizontal="left" vertical="center" shrinkToFit="1"/>
    </xf>
    <xf numFmtId="0" fontId="23" fillId="0" borderId="10" xfId="0" applyFont="1" applyFill="1" applyBorder="1" applyAlignment="1" applyProtection="1">
      <alignment horizontal="center" vertical="center" wrapText="1"/>
    </xf>
    <xf numFmtId="176" fontId="24" fillId="33" borderId="10" xfId="0" applyNumberFormat="1" applyFont="1" applyFill="1" applyBorder="1" applyAlignment="1" applyProtection="1">
      <alignment horizontal="center" vertical="center" wrapText="1"/>
    </xf>
    <xf numFmtId="176" fontId="24" fillId="0" borderId="18" xfId="0" applyNumberFormat="1" applyFont="1" applyFill="1" applyBorder="1" applyAlignment="1" applyProtection="1">
      <alignment horizontal="center" vertical="center" wrapText="1"/>
    </xf>
    <xf numFmtId="176" fontId="24" fillId="0" borderId="19" xfId="0" applyNumberFormat="1" applyFont="1" applyFill="1" applyBorder="1" applyAlignment="1" applyProtection="1">
      <alignment horizontal="center" vertical="center" wrapText="1"/>
    </xf>
    <xf numFmtId="0" fontId="54" fillId="0" borderId="24" xfId="0" applyFont="1" applyBorder="1" applyAlignment="1" applyProtection="1">
      <alignment horizontal="center" vertical="center"/>
    </xf>
    <xf numFmtId="0" fontId="47" fillId="0" borderId="18" xfId="0" applyFont="1" applyFill="1" applyBorder="1" applyAlignment="1" applyProtection="1">
      <alignment horizontal="center" vertical="center" textRotation="255" wrapText="1"/>
    </xf>
    <xf numFmtId="0" fontId="47" fillId="0" borderId="19" xfId="0" applyFont="1" applyFill="1" applyBorder="1" applyAlignment="1" applyProtection="1">
      <alignment horizontal="center" vertical="center" textRotation="255" wrapText="1"/>
    </xf>
    <xf numFmtId="0" fontId="47" fillId="0" borderId="20" xfId="0" applyFont="1" applyFill="1" applyBorder="1" applyAlignment="1" applyProtection="1">
      <alignment horizontal="center" vertical="center" textRotation="255" wrapText="1"/>
    </xf>
    <xf numFmtId="176" fontId="24" fillId="0" borderId="10" xfId="0" applyNumberFormat="1" applyFont="1" applyFill="1" applyBorder="1" applyAlignment="1" applyProtection="1">
      <alignment horizontal="center" vertical="center" wrapText="1"/>
    </xf>
    <xf numFmtId="0" fontId="22" fillId="35" borderId="43" xfId="0" applyFont="1" applyFill="1" applyBorder="1" applyAlignment="1" applyProtection="1">
      <alignment horizontal="left" vertical="center" wrapText="1" shrinkToFit="1"/>
      <protection locked="0"/>
    </xf>
    <xf numFmtId="0" fontId="22" fillId="35" borderId="45" xfId="0" applyFont="1" applyFill="1" applyBorder="1" applyAlignment="1" applyProtection="1">
      <alignment horizontal="left" vertical="center" wrapText="1" shrinkToFit="1"/>
      <protection locked="0"/>
    </xf>
    <xf numFmtId="0" fontId="38" fillId="0" borderId="20" xfId="0" applyFont="1" applyBorder="1" applyAlignment="1" applyProtection="1">
      <alignment horizontal="center" vertical="center" textRotation="255"/>
    </xf>
    <xf numFmtId="0" fontId="38" fillId="0" borderId="10" xfId="0" applyFont="1" applyBorder="1" applyAlignment="1" applyProtection="1">
      <alignment horizontal="center" vertical="center" textRotation="255"/>
    </xf>
    <xf numFmtId="0" fontId="24" fillId="0" borderId="18" xfId="0"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176" fontId="24" fillId="33" borderId="14" xfId="0" applyNumberFormat="1" applyFont="1" applyFill="1" applyBorder="1" applyAlignment="1" applyProtection="1">
      <alignment horizontal="center" vertical="center" wrapText="1"/>
    </xf>
    <xf numFmtId="176" fontId="24" fillId="33" borderId="25" xfId="0" applyNumberFormat="1" applyFont="1" applyFill="1" applyBorder="1" applyAlignment="1" applyProtection="1">
      <alignment horizontal="center" vertical="center" wrapText="1"/>
    </xf>
    <xf numFmtId="176" fontId="24" fillId="33" borderId="17" xfId="0" applyNumberFormat="1" applyFont="1" applyFill="1" applyBorder="1" applyAlignment="1" applyProtection="1">
      <alignment horizontal="center" vertical="center" wrapText="1"/>
    </xf>
    <xf numFmtId="0" fontId="22" fillId="0" borderId="44" xfId="0" applyFont="1" applyFill="1" applyBorder="1" applyAlignment="1" applyProtection="1">
      <alignment horizontal="left" vertical="center" wrapText="1" shrinkToFit="1"/>
    </xf>
    <xf numFmtId="0" fontId="22" fillId="0" borderId="57" xfId="0" applyFont="1" applyFill="1" applyBorder="1" applyAlignment="1" applyProtection="1">
      <alignment horizontal="left" vertical="center" wrapText="1" shrinkToFit="1"/>
    </xf>
    <xf numFmtId="180" fontId="20" fillId="0" borderId="131" xfId="0" applyNumberFormat="1" applyFont="1" applyBorder="1" applyAlignment="1" applyProtection="1">
      <alignment horizontal="right" vertical="center"/>
    </xf>
    <xf numFmtId="180" fontId="20" fillId="38" borderId="12" xfId="0" applyNumberFormat="1" applyFont="1" applyFill="1" applyBorder="1" applyAlignment="1" applyProtection="1">
      <alignment horizontal="right" vertical="center"/>
    </xf>
    <xf numFmtId="180" fontId="20" fillId="38" borderId="10" xfId="0" applyNumberFormat="1" applyFont="1" applyFill="1" applyBorder="1" applyAlignment="1" applyProtection="1">
      <alignment horizontal="right" vertical="center"/>
    </xf>
    <xf numFmtId="0" fontId="30" fillId="35" borderId="30" xfId="0" applyFont="1" applyFill="1" applyBorder="1" applyAlignment="1" applyProtection="1">
      <alignment horizontal="center" vertical="center"/>
      <protection locked="0"/>
    </xf>
    <xf numFmtId="0" fontId="30" fillId="35" borderId="50"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184" fontId="30" fillId="35" borderId="30" xfId="0" applyNumberFormat="1" applyFont="1" applyFill="1" applyBorder="1" applyAlignment="1" applyProtection="1">
      <alignment horizontal="center" vertical="center" wrapText="1"/>
      <protection locked="0"/>
    </xf>
    <xf numFmtId="184" fontId="30" fillId="35" borderId="50" xfId="0" applyNumberFormat="1" applyFont="1" applyFill="1" applyBorder="1" applyAlignment="1" applyProtection="1">
      <alignment horizontal="center" vertical="center" wrapText="1"/>
      <protection locked="0"/>
    </xf>
    <xf numFmtId="184" fontId="30" fillId="35" borderId="31" xfId="0" applyNumberFormat="1" applyFont="1" applyFill="1" applyBorder="1" applyAlignment="1" applyProtection="1">
      <alignment horizontal="center" vertical="center" wrapText="1"/>
      <protection locked="0"/>
    </xf>
    <xf numFmtId="0" fontId="24" fillId="0" borderId="95" xfId="0" applyFont="1" applyFill="1" applyBorder="1" applyAlignment="1" applyProtection="1">
      <alignment horizontal="center" vertical="center" wrapText="1"/>
    </xf>
    <xf numFmtId="0" fontId="24" fillId="0" borderId="88" xfId="0" applyFont="1" applyFill="1" applyBorder="1" applyAlignment="1" applyProtection="1">
      <alignment horizontal="center" vertical="center" wrapText="1"/>
    </xf>
    <xf numFmtId="0" fontId="24" fillId="0" borderId="89" xfId="0" applyFont="1" applyFill="1" applyBorder="1" applyAlignment="1" applyProtection="1">
      <alignment horizontal="center" vertical="center" wrapText="1"/>
    </xf>
    <xf numFmtId="0" fontId="22" fillId="35" borderId="44" xfId="0" applyFont="1" applyFill="1" applyBorder="1" applyAlignment="1" applyProtection="1">
      <alignment horizontal="left" vertical="center" wrapText="1" shrinkToFit="1"/>
      <protection locked="0"/>
    </xf>
    <xf numFmtId="0" fontId="30" fillId="35" borderId="30" xfId="0" applyFont="1" applyFill="1" applyBorder="1" applyAlignment="1" applyProtection="1">
      <alignment horizontal="center" vertical="center" wrapText="1"/>
      <protection locked="0"/>
    </xf>
    <xf numFmtId="0" fontId="30" fillId="35" borderId="50"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184" fontId="27" fillId="35" borderId="30" xfId="0" applyNumberFormat="1" applyFont="1" applyFill="1" applyBorder="1" applyAlignment="1" applyProtection="1">
      <alignment horizontal="center" vertical="center" wrapText="1"/>
      <protection locked="0"/>
    </xf>
    <xf numFmtId="184" fontId="27" fillId="35" borderId="50" xfId="0" applyNumberFormat="1" applyFont="1" applyFill="1" applyBorder="1" applyAlignment="1" applyProtection="1">
      <alignment horizontal="center" vertical="center" wrapText="1"/>
      <protection locked="0"/>
    </xf>
    <xf numFmtId="49" fontId="30" fillId="35" borderId="30" xfId="0" quotePrefix="1" applyNumberFormat="1" applyFont="1" applyFill="1" applyBorder="1" applyAlignment="1" applyProtection="1">
      <alignment horizontal="center" vertical="center" wrapText="1"/>
      <protection locked="0"/>
    </xf>
    <xf numFmtId="49" fontId="30" fillId="35" borderId="105" xfId="0" quotePrefix="1" applyNumberFormat="1" applyFont="1" applyFill="1" applyBorder="1" applyAlignment="1" applyProtection="1">
      <alignment horizontal="center" vertical="center" wrapText="1"/>
      <protection locked="0"/>
    </xf>
    <xf numFmtId="184" fontId="27" fillId="35" borderId="31" xfId="0" applyNumberFormat="1" applyFont="1" applyFill="1" applyBorder="1" applyAlignment="1" applyProtection="1">
      <alignment horizontal="center" vertical="center" wrapText="1"/>
      <protection locked="0"/>
    </xf>
    <xf numFmtId="0" fontId="55" fillId="0" borderId="12" xfId="0" quotePrefix="1" applyFont="1" applyBorder="1" applyAlignment="1" applyProtection="1">
      <alignment horizontal="left" vertical="center" wrapText="1"/>
    </xf>
    <xf numFmtId="0" fontId="55" fillId="0" borderId="24" xfId="0" quotePrefix="1" applyFont="1" applyBorder="1" applyAlignment="1" applyProtection="1">
      <alignment horizontal="left" vertical="center" wrapText="1"/>
    </xf>
    <xf numFmtId="0" fontId="41" fillId="0" borderId="16" xfId="0" applyFont="1" applyFill="1" applyBorder="1" applyAlignment="1" applyProtection="1">
      <alignment horizontal="left" vertical="center" wrapText="1"/>
    </xf>
    <xf numFmtId="0" fontId="45" fillId="0" borderId="19" xfId="0" applyFont="1" applyFill="1" applyBorder="1" applyAlignment="1" applyProtection="1">
      <alignment horizontal="left" vertical="center" wrapText="1"/>
    </xf>
    <xf numFmtId="0" fontId="32" fillId="0" borderId="29" xfId="0" applyFont="1" applyBorder="1" applyAlignment="1" applyProtection="1">
      <alignment horizontal="center" vertical="center"/>
    </xf>
    <xf numFmtId="0" fontId="32" fillId="0" borderId="15" xfId="0" applyFont="1" applyBorder="1" applyAlignment="1" applyProtection="1">
      <alignment horizontal="center" vertical="center"/>
    </xf>
    <xf numFmtId="49" fontId="27" fillId="35" borderId="103" xfId="0" applyNumberFormat="1" applyFont="1" applyFill="1" applyBorder="1" applyAlignment="1" applyProtection="1">
      <alignment horizontal="center" vertical="center" shrinkToFit="1"/>
      <protection locked="0"/>
    </xf>
    <xf numFmtId="49" fontId="27" fillId="35" borderId="105" xfId="0" applyNumberFormat="1" applyFont="1" applyFill="1" applyBorder="1" applyAlignment="1" applyProtection="1">
      <alignment horizontal="center" vertical="center" shrinkToFit="1"/>
      <protection locked="0"/>
    </xf>
    <xf numFmtId="49" fontId="27" fillId="35" borderId="103" xfId="0" quotePrefix="1" applyNumberFormat="1" applyFont="1" applyFill="1" applyBorder="1" applyAlignment="1" applyProtection="1">
      <alignment horizontal="center" vertical="center" shrinkToFit="1"/>
      <protection locked="0"/>
    </xf>
    <xf numFmtId="0" fontId="22" fillId="0" borderId="44" xfId="0" applyFont="1" applyFill="1" applyBorder="1" applyAlignment="1" applyProtection="1">
      <alignment horizontal="left" vertical="top" wrapText="1" shrinkToFit="1"/>
    </xf>
    <xf numFmtId="0" fontId="22" fillId="0" borderId="57" xfId="0" applyFont="1" applyFill="1" applyBorder="1" applyAlignment="1" applyProtection="1">
      <alignment horizontal="left" vertical="top" wrapText="1" shrinkToFit="1"/>
    </xf>
    <xf numFmtId="0" fontId="27" fillId="35" borderId="30" xfId="0" applyFont="1" applyFill="1" applyBorder="1" applyAlignment="1" applyProtection="1">
      <alignment horizontal="center" vertical="center" wrapText="1"/>
      <protection locked="0"/>
    </xf>
    <xf numFmtId="0" fontId="27" fillId="35" borderId="50" xfId="0" applyFont="1" applyFill="1" applyBorder="1" applyAlignment="1" applyProtection="1">
      <alignment horizontal="center" vertical="center" wrapText="1"/>
      <protection locked="0"/>
    </xf>
    <xf numFmtId="0" fontId="41" fillId="0" borderId="103" xfId="0" applyFont="1" applyFill="1" applyBorder="1" applyAlignment="1" applyProtection="1">
      <alignment horizontal="left" vertical="center" wrapText="1"/>
    </xf>
    <xf numFmtId="0" fontId="41" fillId="0" borderId="50" xfId="0" applyFont="1" applyFill="1" applyBorder="1" applyAlignment="1" applyProtection="1">
      <alignment horizontal="left" vertical="center" wrapText="1"/>
    </xf>
    <xf numFmtId="0" fontId="41" fillId="0" borderId="31" xfId="0" applyFont="1" applyFill="1" applyBorder="1" applyAlignment="1" applyProtection="1">
      <alignment horizontal="left" vertical="center" wrapText="1"/>
    </xf>
    <xf numFmtId="0" fontId="23" fillId="0" borderId="14"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30" fillId="0" borderId="12" xfId="0" applyFont="1" applyFill="1" applyBorder="1" applyAlignment="1" applyProtection="1">
      <alignment horizontal="left" vertical="center" wrapText="1"/>
    </xf>
    <xf numFmtId="0" fontId="30" fillId="0" borderId="62" xfId="0" applyFont="1" applyFill="1" applyBorder="1" applyAlignment="1" applyProtection="1">
      <alignment horizontal="left" vertical="center" wrapText="1"/>
    </xf>
    <xf numFmtId="0" fontId="27" fillId="0" borderId="12" xfId="0" applyFont="1" applyFill="1" applyBorder="1" applyAlignment="1" applyProtection="1">
      <alignment horizontal="left" vertical="center" wrapText="1"/>
    </xf>
    <xf numFmtId="0" fontId="27" fillId="0" borderId="62" xfId="0" applyFont="1" applyFill="1" applyBorder="1" applyAlignment="1" applyProtection="1">
      <alignment horizontal="left" vertical="center" wrapText="1"/>
    </xf>
    <xf numFmtId="0" fontId="30" fillId="0" borderId="12" xfId="0" applyFont="1" applyBorder="1" applyAlignment="1" applyProtection="1">
      <alignment horizontal="left" vertical="center"/>
    </xf>
    <xf numFmtId="0" fontId="30" fillId="0" borderId="62" xfId="0" applyFont="1" applyBorder="1" applyAlignment="1" applyProtection="1">
      <alignment horizontal="left" vertical="center"/>
    </xf>
    <xf numFmtId="176" fontId="24" fillId="0" borderId="20" xfId="0" applyNumberFormat="1"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01" xfId="0" applyFont="1" applyFill="1" applyBorder="1" applyAlignment="1" applyProtection="1">
      <alignment horizontal="center" vertical="center" wrapText="1"/>
    </xf>
    <xf numFmtId="0" fontId="24" fillId="0" borderId="14" xfId="0" applyFont="1" applyFill="1" applyBorder="1" applyAlignment="1" applyProtection="1">
      <alignment horizontal="left" vertical="center" wrapText="1"/>
    </xf>
    <xf numFmtId="0" fontId="24" fillId="0" borderId="16" xfId="0" applyFont="1" applyFill="1" applyBorder="1" applyAlignment="1" applyProtection="1">
      <alignment horizontal="left" vertical="center" wrapText="1"/>
    </xf>
    <xf numFmtId="0" fontId="24" fillId="0" borderId="25" xfId="0" applyFont="1" applyFill="1" applyBorder="1" applyAlignment="1" applyProtection="1">
      <alignment horizontal="left" vertical="center" wrapText="1"/>
    </xf>
    <xf numFmtId="0" fontId="24" fillId="0" borderId="22" xfId="0" applyFont="1" applyFill="1" applyBorder="1" applyAlignment="1" applyProtection="1">
      <alignment horizontal="left" vertical="center" wrapText="1"/>
    </xf>
    <xf numFmtId="0" fontId="24" fillId="0" borderId="17" xfId="0" applyFont="1" applyFill="1" applyBorder="1" applyAlignment="1" applyProtection="1">
      <alignment horizontal="left" vertical="center" wrapText="1"/>
    </xf>
    <xf numFmtId="0" fontId="24" fillId="0" borderId="13" xfId="0" applyFont="1" applyFill="1" applyBorder="1" applyAlignment="1" applyProtection="1">
      <alignment horizontal="left" vertical="center" wrapText="1"/>
    </xf>
    <xf numFmtId="0" fontId="27" fillId="0" borderId="14" xfId="0" applyFont="1" applyFill="1" applyBorder="1" applyAlignment="1" applyProtection="1">
      <alignment horizontal="left" vertical="center" wrapText="1"/>
    </xf>
    <xf numFmtId="0" fontId="27" fillId="0" borderId="16"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0" fontId="52" fillId="0" borderId="0" xfId="0" applyFont="1" applyAlignment="1" applyProtection="1">
      <alignment horizontal="justify" vertical="center" wrapText="1"/>
    </xf>
    <xf numFmtId="0" fontId="38" fillId="0" borderId="12" xfId="0" applyFont="1" applyBorder="1" applyAlignment="1" applyProtection="1">
      <alignment horizontal="center" vertical="center" textRotation="255"/>
    </xf>
    <xf numFmtId="0" fontId="24" fillId="0" borderId="10" xfId="0" applyFont="1" applyBorder="1" applyAlignment="1" applyProtection="1">
      <alignment horizontal="left" vertical="center" wrapText="1"/>
    </xf>
    <xf numFmtId="176" fontId="24" fillId="0" borderId="10" xfId="0" applyNumberFormat="1" applyFont="1" applyBorder="1" applyAlignment="1" applyProtection="1">
      <alignment horizontal="center" vertical="center" wrapText="1"/>
    </xf>
    <xf numFmtId="181" fontId="27" fillId="33" borderId="10" xfId="0" applyNumberFormat="1" applyFont="1" applyFill="1" applyBorder="1" applyAlignment="1" applyProtection="1">
      <alignment horizontal="center" vertical="center" wrapText="1" shrinkToFit="1"/>
    </xf>
    <xf numFmtId="0" fontId="25" fillId="0" borderId="12"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14"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54" fillId="0" borderId="12" xfId="0" applyFont="1" applyBorder="1" applyAlignment="1" applyProtection="1">
      <alignment horizontal="left" vertical="center"/>
    </xf>
    <xf numFmtId="0" fontId="54" fillId="0" borderId="11" xfId="0" applyFont="1" applyBorder="1" applyAlignment="1" applyProtection="1">
      <alignment horizontal="left" vertical="center"/>
    </xf>
    <xf numFmtId="0" fontId="54" fillId="0" borderId="12" xfId="0" applyFont="1" applyBorder="1" applyAlignment="1" applyProtection="1">
      <alignment horizontal="left" vertical="center" wrapText="1"/>
    </xf>
    <xf numFmtId="0" fontId="54" fillId="0" borderId="11" xfId="0" applyFont="1" applyBorder="1" applyAlignment="1" applyProtection="1">
      <alignment horizontal="left" vertical="center" wrapText="1"/>
    </xf>
    <xf numFmtId="0" fontId="55" fillId="0" borderId="0" xfId="0" applyFont="1" applyBorder="1" applyAlignment="1" applyProtection="1">
      <alignment horizontal="left" vertical="top" wrapText="1"/>
    </xf>
    <xf numFmtId="0" fontId="55" fillId="0" borderId="22" xfId="0" applyFont="1" applyBorder="1" applyAlignment="1" applyProtection="1">
      <alignment horizontal="left" vertical="top" wrapText="1"/>
    </xf>
    <xf numFmtId="0" fontId="55" fillId="0" borderId="23" xfId="0" applyFont="1" applyBorder="1" applyAlignment="1" applyProtection="1">
      <alignment horizontal="left" vertical="top" wrapText="1"/>
    </xf>
    <xf numFmtId="0" fontId="55" fillId="0" borderId="13" xfId="0" applyFont="1" applyBorder="1" applyAlignment="1" applyProtection="1">
      <alignment horizontal="left" vertical="top" wrapText="1"/>
    </xf>
    <xf numFmtId="176" fontId="27" fillId="33" borderId="12" xfId="0" applyNumberFormat="1" applyFont="1" applyFill="1" applyBorder="1" applyAlignment="1" applyProtection="1">
      <alignment horizontal="center" vertical="center" wrapText="1"/>
    </xf>
    <xf numFmtId="176" fontId="27" fillId="33" borderId="14" xfId="0" applyNumberFormat="1" applyFont="1" applyFill="1" applyBorder="1" applyAlignment="1" applyProtection="1">
      <alignment horizontal="center" vertical="center" wrapText="1"/>
    </xf>
    <xf numFmtId="176" fontId="27" fillId="33" borderId="94"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0" fontId="81" fillId="0" borderId="18" xfId="0" applyFont="1" applyBorder="1" applyAlignment="1" applyProtection="1">
      <alignment horizontal="left" wrapText="1"/>
    </xf>
    <xf numFmtId="0" fontId="81" fillId="0" borderId="19" xfId="0" applyFont="1" applyBorder="1" applyAlignment="1" applyProtection="1">
      <alignment horizontal="left" wrapText="1"/>
    </xf>
    <xf numFmtId="0" fontId="81" fillId="0" borderId="79" xfId="0" applyFont="1" applyBorder="1" applyAlignment="1" applyProtection="1">
      <alignment horizontal="left" wrapText="1"/>
    </xf>
    <xf numFmtId="176" fontId="27" fillId="0" borderId="18" xfId="0" applyNumberFormat="1" applyFont="1" applyBorder="1" applyAlignment="1" applyProtection="1">
      <alignment horizontal="center" vertical="center" wrapText="1"/>
    </xf>
    <xf numFmtId="176" fontId="27" fillId="0" borderId="20" xfId="0" applyNumberFormat="1" applyFont="1" applyBorder="1" applyAlignment="1" applyProtection="1">
      <alignment horizontal="center" vertical="center" wrapText="1"/>
    </xf>
    <xf numFmtId="176" fontId="27" fillId="0" borderId="19" xfId="0" applyNumberFormat="1" applyFont="1" applyBorder="1" applyAlignment="1" applyProtection="1">
      <alignment horizontal="center" vertical="center" wrapText="1"/>
    </xf>
    <xf numFmtId="176" fontId="27" fillId="0" borderId="79" xfId="0" applyNumberFormat="1" applyFont="1" applyBorder="1" applyAlignment="1" applyProtection="1">
      <alignment horizontal="center" vertical="center" wrapText="1"/>
    </xf>
    <xf numFmtId="0" fontId="55" fillId="0" borderId="12"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5" fillId="35" borderId="98" xfId="0" quotePrefix="1" applyFont="1" applyFill="1" applyBorder="1" applyAlignment="1" applyProtection="1">
      <alignment horizontal="center" vertical="center" wrapText="1"/>
      <protection locked="0"/>
    </xf>
    <xf numFmtId="0" fontId="25" fillId="35" borderId="63" xfId="0" quotePrefix="1" applyFont="1" applyFill="1" applyBorder="1" applyAlignment="1" applyProtection="1">
      <alignment horizontal="center" vertical="center" wrapText="1"/>
      <protection locked="0"/>
    </xf>
    <xf numFmtId="0" fontId="25" fillId="35" borderId="99" xfId="0" quotePrefix="1"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wrapText="1" shrinkToFit="1"/>
    </xf>
    <xf numFmtId="0" fontId="54" fillId="0" borderId="11" xfId="0" applyFont="1" applyBorder="1" applyAlignment="1" applyProtection="1">
      <alignment horizontal="left" vertical="center" wrapText="1" shrinkToFit="1"/>
    </xf>
    <xf numFmtId="0" fontId="30" fillId="0" borderId="17" xfId="0" applyFont="1" applyBorder="1" applyAlignment="1" applyProtection="1">
      <alignment horizontal="center" vertical="center"/>
    </xf>
    <xf numFmtId="0" fontId="30" fillId="0" borderId="23" xfId="0" applyFont="1" applyBorder="1" applyAlignment="1" applyProtection="1">
      <alignment horizontal="center" vertical="center"/>
    </xf>
    <xf numFmtId="0" fontId="30" fillId="0" borderId="13" xfId="0" applyFont="1" applyBorder="1" applyAlignment="1" applyProtection="1">
      <alignment horizontal="center" vertical="center"/>
    </xf>
    <xf numFmtId="0" fontId="25" fillId="0" borderId="23" xfId="0" applyFont="1" applyBorder="1" applyAlignment="1" applyProtection="1">
      <alignment horizontal="right" vertical="center" wrapText="1"/>
    </xf>
    <xf numFmtId="0" fontId="23" fillId="0" borderId="10" xfId="0" applyFont="1" applyBorder="1" applyAlignment="1" applyProtection="1">
      <alignment horizontal="center" vertical="center" wrapText="1"/>
    </xf>
    <xf numFmtId="0" fontId="30" fillId="0" borderId="96" xfId="0" applyFont="1" applyBorder="1" applyAlignment="1" applyProtection="1">
      <alignment horizontal="center" vertical="center"/>
    </xf>
    <xf numFmtId="0" fontId="30" fillId="0" borderId="100" xfId="0" applyFont="1" applyBorder="1" applyAlignment="1" applyProtection="1">
      <alignment horizontal="center" vertical="center"/>
    </xf>
    <xf numFmtId="0" fontId="30" fillId="0" borderId="97" xfId="0" applyFont="1" applyBorder="1" applyAlignment="1" applyProtection="1">
      <alignment horizontal="center" vertical="center"/>
    </xf>
    <xf numFmtId="0" fontId="24" fillId="36" borderId="87" xfId="0" applyFont="1" applyFill="1" applyBorder="1" applyAlignment="1" applyProtection="1">
      <alignment horizontal="center" vertical="center" wrapText="1"/>
      <protection locked="0"/>
    </xf>
    <xf numFmtId="0" fontId="24" fillId="36" borderId="88" xfId="0" applyFont="1" applyFill="1" applyBorder="1" applyAlignment="1" applyProtection="1">
      <alignment horizontal="center" vertical="center" wrapText="1"/>
      <protection locked="0"/>
    </xf>
    <xf numFmtId="0" fontId="24" fillId="36" borderId="89" xfId="0" applyFont="1" applyFill="1" applyBorder="1" applyAlignment="1" applyProtection="1">
      <alignment horizontal="center" vertical="center" wrapText="1"/>
      <protection locked="0"/>
    </xf>
    <xf numFmtId="0" fontId="55" fillId="0" borderId="17" xfId="0" applyFont="1" applyBorder="1" applyAlignment="1" applyProtection="1">
      <alignment horizontal="left" vertical="center" wrapText="1"/>
    </xf>
    <xf numFmtId="0" fontId="55" fillId="0" borderId="23"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24" fillId="0" borderId="62" xfId="0" applyFont="1" applyBorder="1" applyAlignment="1" applyProtection="1">
      <alignment horizontal="left" vertical="center" wrapText="1"/>
    </xf>
    <xf numFmtId="0" fontId="24" fillId="0" borderId="14"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54" fillId="0" borderId="103" xfId="0" applyFont="1" applyFill="1" applyBorder="1" applyAlignment="1" applyProtection="1">
      <alignment horizontal="center" vertical="center" wrapText="1"/>
    </xf>
    <xf numFmtId="0" fontId="54" fillId="0" borderId="105" xfId="0" applyFont="1" applyFill="1" applyBorder="1" applyAlignment="1" applyProtection="1">
      <alignment horizontal="center" vertical="center" wrapText="1"/>
    </xf>
    <xf numFmtId="0" fontId="29" fillId="0" borderId="103" xfId="0" applyFont="1" applyFill="1" applyBorder="1" applyAlignment="1" applyProtection="1">
      <alignment horizontal="right" vertical="center" wrapText="1"/>
    </xf>
    <xf numFmtId="0" fontId="29" fillId="0" borderId="50" xfId="0" applyFont="1" applyFill="1" applyBorder="1" applyAlignment="1" applyProtection="1">
      <alignment horizontal="right" vertical="center" wrapText="1"/>
    </xf>
    <xf numFmtId="0" fontId="24" fillId="0" borderId="14" xfId="0" applyFont="1" applyFill="1" applyBorder="1" applyAlignment="1" applyProtection="1">
      <alignment vertical="center" wrapText="1"/>
    </xf>
    <xf numFmtId="0" fontId="24" fillId="0" borderId="16"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3" xfId="0" applyFont="1" applyFill="1" applyBorder="1" applyAlignment="1" applyProtection="1">
      <alignment vertical="center" wrapText="1"/>
    </xf>
    <xf numFmtId="176" fontId="24" fillId="33" borderId="18" xfId="0" applyNumberFormat="1" applyFont="1" applyFill="1" applyBorder="1" applyAlignment="1" applyProtection="1">
      <alignment horizontal="center" vertical="center" wrapText="1"/>
    </xf>
    <xf numFmtId="176" fontId="24" fillId="33" borderId="20" xfId="0" applyNumberFormat="1" applyFont="1" applyFill="1" applyBorder="1" applyAlignment="1" applyProtection="1">
      <alignment horizontal="center" vertical="center" wrapText="1"/>
    </xf>
    <xf numFmtId="0" fontId="38" fillId="0" borderId="18" xfId="0" applyFont="1" applyBorder="1" applyAlignment="1" applyProtection="1">
      <alignment horizontal="center" vertical="center" textRotation="255"/>
    </xf>
    <xf numFmtId="0" fontId="38" fillId="0" borderId="19" xfId="0" applyFont="1" applyBorder="1" applyAlignment="1" applyProtection="1">
      <alignment horizontal="center" vertical="center" textRotation="255"/>
    </xf>
    <xf numFmtId="0" fontId="38" fillId="0" borderId="25" xfId="0" applyFont="1" applyBorder="1" applyAlignment="1" applyProtection="1">
      <alignment horizontal="center" vertical="center" textRotation="255"/>
    </xf>
    <xf numFmtId="177" fontId="24" fillId="33" borderId="18" xfId="0" applyNumberFormat="1" applyFont="1" applyFill="1" applyBorder="1" applyAlignment="1" applyProtection="1">
      <alignment horizontal="center" vertical="center" wrapText="1"/>
    </xf>
    <xf numFmtId="177" fontId="24" fillId="33" borderId="19" xfId="0" applyNumberFormat="1" applyFont="1" applyFill="1" applyBorder="1" applyAlignment="1" applyProtection="1">
      <alignment horizontal="center" vertical="center" wrapText="1"/>
    </xf>
    <xf numFmtId="0" fontId="24" fillId="0" borderId="10" xfId="0" applyFont="1" applyFill="1" applyBorder="1" applyAlignment="1" applyProtection="1">
      <alignment horizontal="left" vertical="center" wrapText="1"/>
    </xf>
    <xf numFmtId="0" fontId="27" fillId="0" borderId="10" xfId="0" applyFont="1" applyFill="1" applyBorder="1" applyAlignment="1" applyProtection="1">
      <alignment horizontal="left" vertical="center" wrapText="1"/>
    </xf>
    <xf numFmtId="0" fontId="27" fillId="0" borderId="11" xfId="0" applyFont="1" applyFill="1" applyBorder="1" applyAlignment="1" applyProtection="1">
      <alignment horizontal="left" vertical="center" wrapText="1"/>
    </xf>
    <xf numFmtId="49" fontId="30" fillId="35" borderId="50" xfId="0" quotePrefix="1" applyNumberFormat="1" applyFont="1" applyFill="1" applyBorder="1" applyAlignment="1" applyProtection="1">
      <alignment horizontal="center" vertical="center" wrapText="1"/>
      <protection locked="0"/>
    </xf>
    <xf numFmtId="0" fontId="24" fillId="35" borderId="30" xfId="0" applyFont="1" applyFill="1" applyBorder="1" applyAlignment="1" applyProtection="1">
      <alignment horizontal="center" vertical="center" wrapText="1"/>
      <protection locked="0"/>
    </xf>
    <xf numFmtId="0" fontId="24" fillId="35" borderId="50" xfId="0" applyFont="1" applyFill="1" applyBorder="1" applyAlignment="1" applyProtection="1">
      <alignment horizontal="center" vertical="center" wrapText="1"/>
      <protection locked="0"/>
    </xf>
    <xf numFmtId="0" fontId="24" fillId="35" borderId="31" xfId="0" applyFont="1" applyFill="1" applyBorder="1" applyAlignment="1" applyProtection="1">
      <alignment horizontal="center" vertical="center" wrapText="1"/>
      <protection locked="0"/>
    </xf>
    <xf numFmtId="176" fontId="27" fillId="33" borderId="18" xfId="0" applyNumberFormat="1" applyFont="1" applyFill="1" applyBorder="1" applyAlignment="1" applyProtection="1">
      <alignment horizontal="center" vertical="center" wrapText="1"/>
    </xf>
    <xf numFmtId="176" fontId="27" fillId="33" borderId="20" xfId="0" applyNumberFormat="1" applyFont="1" applyFill="1" applyBorder="1" applyAlignment="1" applyProtection="1">
      <alignment horizontal="center" vertical="center" wrapText="1"/>
    </xf>
    <xf numFmtId="0" fontId="38" fillId="0" borderId="73" xfId="0" applyFont="1" applyFill="1" applyBorder="1" applyAlignment="1" applyProtection="1">
      <alignment horizontal="center" vertical="center" textRotation="255"/>
    </xf>
    <xf numFmtId="0" fontId="38" fillId="0" borderId="77" xfId="0" applyFont="1" applyFill="1" applyBorder="1" applyAlignment="1" applyProtection="1">
      <alignment horizontal="center" vertical="center" textRotation="255"/>
    </xf>
    <xf numFmtId="0" fontId="38" fillId="0" borderId="78" xfId="0" applyFont="1" applyFill="1" applyBorder="1" applyAlignment="1" applyProtection="1">
      <alignment horizontal="center" vertical="center" textRotation="255"/>
    </xf>
    <xf numFmtId="0" fontId="38" fillId="0" borderId="10" xfId="0" applyFont="1" applyFill="1" applyBorder="1" applyAlignment="1" applyProtection="1">
      <alignment horizontal="center" vertical="center" textRotation="255"/>
    </xf>
    <xf numFmtId="0" fontId="38" fillId="0" borderId="12" xfId="0" applyFont="1" applyFill="1" applyBorder="1" applyAlignment="1" applyProtection="1">
      <alignment horizontal="center" vertical="center" textRotation="255"/>
    </xf>
    <xf numFmtId="0" fontId="55" fillId="0" borderId="24" xfId="0" applyFont="1" applyBorder="1" applyAlignment="1" applyProtection="1">
      <alignment horizontal="left" vertical="center" wrapText="1"/>
    </xf>
    <xf numFmtId="0" fontId="55" fillId="0" borderId="62" xfId="0" applyFont="1" applyBorder="1" applyAlignment="1" applyProtection="1">
      <alignment horizontal="left" vertical="center" wrapText="1"/>
    </xf>
    <xf numFmtId="0" fontId="49" fillId="0" borderId="24" xfId="0" applyFont="1" applyFill="1" applyBorder="1" applyAlignment="1" applyProtection="1">
      <alignment horizontal="center" vertical="center" wrapText="1" shrinkToFit="1"/>
    </xf>
    <xf numFmtId="0" fontId="49" fillId="0" borderId="23" xfId="0" applyFont="1" applyFill="1" applyBorder="1" applyAlignment="1" applyProtection="1">
      <alignment horizontal="center" vertical="center" wrapText="1" shrinkToFit="1"/>
    </xf>
    <xf numFmtId="0" fontId="55" fillId="0" borderId="12" xfId="0" applyFont="1" applyBorder="1" applyAlignment="1" applyProtection="1">
      <alignment horizontal="left" vertical="center" wrapText="1"/>
    </xf>
    <xf numFmtId="176" fontId="27" fillId="33" borderId="74" xfId="0" applyNumberFormat="1" applyFont="1" applyFill="1" applyBorder="1" applyAlignment="1" applyProtection="1">
      <alignment horizontal="center" vertical="center" wrapText="1"/>
    </xf>
    <xf numFmtId="176" fontId="27" fillId="33" borderId="19" xfId="0" applyNumberFormat="1" applyFont="1" applyFill="1" applyBorder="1" applyAlignment="1" applyProtection="1">
      <alignment horizontal="center" vertical="center" wrapText="1"/>
    </xf>
    <xf numFmtId="176" fontId="27" fillId="33" borderId="17" xfId="0" applyNumberFormat="1" applyFont="1" applyFill="1" applyBorder="1" applyAlignment="1" applyProtection="1">
      <alignment horizontal="center" vertical="center" wrapText="1"/>
    </xf>
    <xf numFmtId="176" fontId="27" fillId="0" borderId="74" xfId="0" applyNumberFormat="1" applyFont="1" applyBorder="1" applyAlignment="1" applyProtection="1">
      <alignment horizontal="center" vertical="center" wrapText="1"/>
    </xf>
    <xf numFmtId="0" fontId="27" fillId="0" borderId="74" xfId="0" applyFont="1" applyBorder="1" applyAlignment="1" applyProtection="1">
      <alignment horizontal="left" wrapText="1"/>
    </xf>
    <xf numFmtId="0" fontId="27" fillId="0" borderId="19" xfId="0" applyFont="1" applyBorder="1" applyAlignment="1" applyProtection="1">
      <alignment horizontal="left" wrapText="1"/>
    </xf>
    <xf numFmtId="0" fontId="27" fillId="0" borderId="20" xfId="0" applyFont="1" applyBorder="1" applyAlignment="1" applyProtection="1">
      <alignment horizontal="left" wrapText="1"/>
    </xf>
    <xf numFmtId="0" fontId="23" fillId="0" borderId="14" xfId="0" applyFont="1" applyBorder="1" applyAlignment="1" applyProtection="1">
      <alignment horizontal="center" vertical="center" wrapText="1"/>
    </xf>
    <xf numFmtId="0" fontId="23" fillId="0" borderId="21"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4" fillId="0" borderId="21" xfId="0" applyFont="1" applyFill="1" applyBorder="1" applyAlignment="1" applyProtection="1">
      <alignment horizontal="left" vertical="center" wrapText="1"/>
    </xf>
    <xf numFmtId="0" fontId="24" fillId="0" borderId="72" xfId="0" applyFont="1" applyFill="1" applyBorder="1" applyAlignment="1" applyProtection="1">
      <alignment horizontal="left" vertical="center" wrapText="1"/>
    </xf>
    <xf numFmtId="0" fontId="24" fillId="0" borderId="12"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24" fillId="0" borderId="62" xfId="0" applyFont="1" applyFill="1" applyBorder="1" applyAlignment="1" applyProtection="1">
      <alignment horizontal="left" vertical="center" wrapText="1"/>
    </xf>
    <xf numFmtId="0" fontId="55" fillId="0" borderId="14" xfId="0" applyFont="1" applyFill="1" applyBorder="1" applyAlignment="1" applyProtection="1">
      <alignment horizontal="left" vertical="center" wrapText="1"/>
    </xf>
    <xf numFmtId="0" fontId="55" fillId="0" borderId="24" xfId="0" applyFont="1" applyFill="1" applyBorder="1" applyAlignment="1" applyProtection="1">
      <alignment horizontal="left" vertical="center" wrapText="1"/>
    </xf>
    <xf numFmtId="0" fontId="55" fillId="0" borderId="62" xfId="0" applyFont="1" applyFill="1" applyBorder="1" applyAlignment="1" applyProtection="1">
      <alignment horizontal="left" vertical="center" wrapText="1"/>
    </xf>
    <xf numFmtId="0" fontId="55" fillId="0" borderId="25" xfId="0" applyFont="1" applyFill="1" applyBorder="1" applyAlignment="1" applyProtection="1">
      <alignment horizontal="left" vertical="center" wrapText="1"/>
    </xf>
    <xf numFmtId="0" fontId="55" fillId="0" borderId="21" xfId="0" applyFont="1" applyFill="1" applyBorder="1" applyAlignment="1" applyProtection="1">
      <alignment horizontal="left" vertical="center" wrapText="1"/>
    </xf>
    <xf numFmtId="0" fontId="55" fillId="0" borderId="72" xfId="0" applyFont="1" applyFill="1" applyBorder="1" applyAlignment="1" applyProtection="1">
      <alignment horizontal="left" vertical="center" wrapText="1"/>
    </xf>
    <xf numFmtId="177" fontId="27" fillId="0" borderId="115" xfId="0" applyNumberFormat="1" applyFont="1" applyFill="1" applyBorder="1" applyAlignment="1" applyProtection="1">
      <alignment horizontal="left" vertical="center" wrapText="1"/>
    </xf>
    <xf numFmtId="177" fontId="27" fillId="0" borderId="18" xfId="0" applyNumberFormat="1" applyFont="1" applyFill="1" applyBorder="1" applyAlignment="1" applyProtection="1">
      <alignment horizontal="left" vertical="center" wrapText="1"/>
    </xf>
    <xf numFmtId="0" fontId="24" fillId="35" borderId="30" xfId="0" applyFont="1" applyFill="1" applyBorder="1" applyAlignment="1" applyProtection="1">
      <alignment horizontal="center" vertical="center" shrinkToFit="1"/>
      <protection locked="0"/>
    </xf>
    <xf numFmtId="0" fontId="24" fillId="35" borderId="50" xfId="0" applyFont="1" applyFill="1" applyBorder="1" applyAlignment="1" applyProtection="1">
      <alignment horizontal="center" vertical="center" shrinkToFit="1"/>
      <protection locked="0"/>
    </xf>
    <xf numFmtId="0" fontId="24" fillId="35" borderId="31" xfId="0" applyFont="1" applyFill="1" applyBorder="1" applyAlignment="1" applyProtection="1">
      <alignment horizontal="center" vertical="center" shrinkToFit="1"/>
      <protection locked="0"/>
    </xf>
    <xf numFmtId="0" fontId="24" fillId="36" borderId="30" xfId="0" applyFont="1" applyFill="1" applyBorder="1" applyAlignment="1" applyProtection="1">
      <alignment horizontal="center" vertical="center" wrapText="1"/>
      <protection locked="0"/>
    </xf>
    <xf numFmtId="0" fontId="24" fillId="36" borderId="50" xfId="0" applyFont="1" applyFill="1" applyBorder="1" applyAlignment="1" applyProtection="1">
      <alignment horizontal="center" vertical="center" wrapText="1"/>
      <protection locked="0"/>
    </xf>
    <xf numFmtId="0" fontId="24" fillId="36" borderId="31" xfId="0" applyFont="1" applyFill="1" applyBorder="1" applyAlignment="1" applyProtection="1">
      <alignment horizontal="center" vertical="center" wrapText="1"/>
      <protection locked="0"/>
    </xf>
    <xf numFmtId="0" fontId="30" fillId="0" borderId="25"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22" xfId="0" applyFont="1" applyBorder="1" applyAlignment="1" applyProtection="1">
      <alignment horizontal="center" vertical="center"/>
    </xf>
    <xf numFmtId="0" fontId="27" fillId="0" borderId="25"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22" xfId="0" applyFont="1" applyBorder="1" applyAlignment="1" applyProtection="1">
      <alignment horizontal="left" vertical="center" wrapText="1"/>
    </xf>
    <xf numFmtId="0" fontId="30" fillId="0" borderId="24" xfId="0" applyFont="1" applyFill="1" applyBorder="1" applyAlignment="1" applyProtection="1">
      <alignment horizontal="left" vertical="center" wrapText="1"/>
    </xf>
    <xf numFmtId="0" fontId="27" fillId="0" borderId="12" xfId="0" applyFont="1" applyBorder="1" applyAlignment="1" applyProtection="1">
      <alignment horizontal="left" vertical="center" wrapText="1"/>
    </xf>
    <xf numFmtId="0" fontId="27" fillId="0" borderId="24" xfId="0" applyFont="1" applyBorder="1" applyAlignment="1" applyProtection="1">
      <alignment horizontal="left" vertical="center" wrapText="1"/>
    </xf>
    <xf numFmtId="0" fontId="30" fillId="0" borderId="14" xfId="0" applyFont="1" applyFill="1" applyBorder="1" applyAlignment="1" applyProtection="1">
      <alignment horizontal="left" vertical="center" wrapText="1"/>
    </xf>
    <xf numFmtId="0" fontId="30" fillId="0" borderId="21" xfId="0" applyFont="1" applyFill="1" applyBorder="1" applyAlignment="1" applyProtection="1">
      <alignment horizontal="left" vertical="center" wrapText="1"/>
    </xf>
    <xf numFmtId="0" fontId="24" fillId="0" borderId="24" xfId="0" applyFont="1" applyBorder="1" applyAlignment="1" applyProtection="1">
      <alignment horizontal="left" vertical="center" wrapText="1"/>
    </xf>
    <xf numFmtId="180" fontId="20" fillId="38" borderId="61" xfId="0" applyNumberFormat="1" applyFont="1" applyFill="1" applyBorder="1" applyAlignment="1" applyProtection="1">
      <alignment horizontal="right" vertical="center"/>
    </xf>
    <xf numFmtId="180" fontId="20" fillId="38" borderId="46" xfId="0" applyNumberFormat="1" applyFont="1" applyFill="1" applyBorder="1" applyAlignment="1" applyProtection="1">
      <alignment horizontal="right" vertical="center"/>
    </xf>
    <xf numFmtId="180" fontId="20" fillId="38" borderId="130" xfId="0" applyNumberFormat="1" applyFont="1" applyFill="1" applyBorder="1" applyAlignment="1" applyProtection="1">
      <alignment horizontal="right" vertical="center"/>
    </xf>
    <xf numFmtId="0" fontId="55" fillId="0" borderId="111" xfId="0" applyFont="1" applyFill="1" applyBorder="1" applyAlignment="1" applyProtection="1">
      <alignment horizontal="left" vertical="center" wrapText="1"/>
    </xf>
    <xf numFmtId="0" fontId="55" fillId="0" borderId="112" xfId="0" applyFont="1" applyFill="1" applyBorder="1" applyAlignment="1" applyProtection="1">
      <alignment horizontal="left" vertical="center" wrapText="1"/>
    </xf>
    <xf numFmtId="0" fontId="55" fillId="0" borderId="75" xfId="0" applyFont="1" applyBorder="1" applyAlignment="1" applyProtection="1">
      <alignment horizontal="left" vertical="center" wrapText="1"/>
    </xf>
    <xf numFmtId="0" fontId="55" fillId="0" borderId="93" xfId="0" applyFont="1" applyBorder="1" applyAlignment="1" applyProtection="1">
      <alignment horizontal="left" vertical="center" wrapText="1"/>
    </xf>
    <xf numFmtId="0" fontId="55" fillId="0" borderId="76" xfId="0" applyFont="1" applyBorder="1" applyAlignment="1" applyProtection="1">
      <alignment horizontal="left" vertical="center" wrapText="1"/>
    </xf>
    <xf numFmtId="180" fontId="20" fillId="38" borderId="49" xfId="0" applyNumberFormat="1" applyFont="1" applyFill="1" applyBorder="1" applyAlignment="1" applyProtection="1">
      <alignment horizontal="right" vertical="center"/>
    </xf>
    <xf numFmtId="180" fontId="20" fillId="38" borderId="57" xfId="0" applyNumberFormat="1" applyFont="1" applyFill="1" applyBorder="1" applyAlignment="1" applyProtection="1">
      <alignment horizontal="right" vertical="center"/>
    </xf>
    <xf numFmtId="180" fontId="20" fillId="38" borderId="44" xfId="0" applyNumberFormat="1" applyFont="1" applyFill="1" applyBorder="1" applyAlignment="1" applyProtection="1">
      <alignment horizontal="right" vertical="center"/>
    </xf>
    <xf numFmtId="180" fontId="20" fillId="38" borderId="45" xfId="0" applyNumberFormat="1" applyFont="1" applyFill="1" applyBorder="1" applyAlignment="1" applyProtection="1">
      <alignment horizontal="right" vertical="center"/>
    </xf>
    <xf numFmtId="0" fontId="24" fillId="35" borderId="43" xfId="0" applyFont="1" applyFill="1" applyBorder="1" applyAlignment="1" applyProtection="1">
      <alignment horizontal="center" vertical="center" shrinkToFit="1"/>
      <protection locked="0"/>
    </xf>
    <xf numFmtId="0" fontId="24" fillId="35" borderId="44" xfId="0" applyFont="1" applyFill="1" applyBorder="1" applyAlignment="1" applyProtection="1">
      <alignment horizontal="center" vertical="center" shrinkToFit="1"/>
      <protection locked="0"/>
    </xf>
    <xf numFmtId="0" fontId="24" fillId="35" borderId="45" xfId="0" applyFont="1" applyFill="1" applyBorder="1" applyAlignment="1" applyProtection="1">
      <alignment horizontal="center" vertical="center" shrinkToFit="1"/>
      <protection locked="0"/>
    </xf>
    <xf numFmtId="0" fontId="20" fillId="0" borderId="18" xfId="0" applyFont="1" applyBorder="1" applyAlignment="1" applyProtection="1">
      <alignment horizontal="right" vertical="center"/>
    </xf>
    <xf numFmtId="0" fontId="20" fillId="0" borderId="20" xfId="0" applyFont="1" applyBorder="1" applyAlignment="1" applyProtection="1">
      <alignment horizontal="right" vertical="center"/>
    </xf>
    <xf numFmtId="0" fontId="20" fillId="0" borderId="19" xfId="0" applyFont="1" applyBorder="1" applyAlignment="1" applyProtection="1">
      <alignment horizontal="right" vertical="center"/>
    </xf>
    <xf numFmtId="181" fontId="20" fillId="0" borderId="18" xfId="0" applyNumberFormat="1" applyFont="1" applyBorder="1" applyAlignment="1" applyProtection="1">
      <alignment horizontal="right" vertical="center"/>
    </xf>
    <xf numFmtId="181" fontId="20" fillId="0" borderId="55" xfId="0" applyNumberFormat="1" applyFont="1" applyBorder="1" applyAlignment="1" applyProtection="1">
      <alignment horizontal="right" vertical="center"/>
    </xf>
    <xf numFmtId="0" fontId="25" fillId="0" borderId="20" xfId="0" applyFont="1" applyFill="1" applyBorder="1" applyAlignment="1" applyProtection="1">
      <alignment horizontal="left" vertical="center" wrapText="1"/>
    </xf>
    <xf numFmtId="0" fontId="25" fillId="36" borderId="98" xfId="0" applyFont="1" applyFill="1" applyBorder="1" applyAlignment="1" applyProtection="1">
      <alignment horizontal="left" vertical="center" wrapText="1"/>
      <protection locked="0"/>
    </xf>
    <xf numFmtId="0" fontId="25" fillId="36" borderId="63" xfId="0" applyFont="1" applyFill="1" applyBorder="1" applyAlignment="1" applyProtection="1">
      <alignment horizontal="left" vertical="center" wrapText="1"/>
      <protection locked="0"/>
    </xf>
    <xf numFmtId="0" fontId="25" fillId="36" borderId="99" xfId="0" applyFont="1" applyFill="1" applyBorder="1" applyAlignment="1" applyProtection="1">
      <alignment horizontal="left" vertical="center" wrapText="1"/>
      <protection locked="0"/>
    </xf>
    <xf numFmtId="0" fontId="25" fillId="0" borderId="24" xfId="0" applyFont="1" applyBorder="1" applyAlignment="1" applyProtection="1">
      <alignment horizontal="left" vertical="center" wrapText="1"/>
    </xf>
    <xf numFmtId="0" fontId="54" fillId="0" borderId="14" xfId="0" applyFont="1" applyBorder="1" applyAlignment="1" applyProtection="1">
      <alignment horizontal="left" vertical="center"/>
    </xf>
    <xf numFmtId="0" fontId="54" fillId="0" borderId="16" xfId="0" applyFont="1" applyBorder="1" applyAlignment="1" applyProtection="1">
      <alignment horizontal="left" vertical="center"/>
    </xf>
    <xf numFmtId="0" fontId="54" fillId="0" borderId="24" xfId="0" applyFont="1" applyBorder="1" applyAlignment="1" applyProtection="1">
      <alignment horizontal="left" vertical="center" wrapText="1"/>
    </xf>
    <xf numFmtId="0" fontId="55" fillId="0" borderId="24" xfId="0" applyFont="1" applyBorder="1" applyAlignment="1" applyProtection="1">
      <alignment horizontal="center" vertical="center" wrapText="1"/>
    </xf>
    <xf numFmtId="0" fontId="55" fillId="0" borderId="24" xfId="0" applyFont="1" applyBorder="1" applyAlignment="1" applyProtection="1">
      <alignment horizontal="center" vertical="center"/>
    </xf>
    <xf numFmtId="0" fontId="25" fillId="0" borderId="0" xfId="0" applyFont="1" applyAlignment="1" applyProtection="1">
      <alignment horizontal="justify" wrapText="1"/>
    </xf>
    <xf numFmtId="0" fontId="71" fillId="0" borderId="0" xfId="0" applyFont="1" applyAlignment="1" applyProtection="1">
      <alignment horizontal="center" vertical="center"/>
    </xf>
    <xf numFmtId="58" fontId="72" fillId="0" borderId="0" xfId="0" applyNumberFormat="1" applyFont="1" applyFill="1" applyBorder="1" applyAlignment="1" applyProtection="1">
      <alignment horizontal="right" vertical="center" indent="1"/>
    </xf>
    <xf numFmtId="0" fontId="73" fillId="0" borderId="0" xfId="0" applyFont="1" applyFill="1" applyAlignment="1" applyProtection="1">
      <alignment horizontal="left" vertical="center" shrinkToFit="1"/>
    </xf>
    <xf numFmtId="0" fontId="73" fillId="0" borderId="0" xfId="0" applyFont="1" applyFill="1" applyAlignment="1" applyProtection="1">
      <alignment horizontal="left" wrapText="1" shrinkToFit="1"/>
    </xf>
    <xf numFmtId="0" fontId="73" fillId="0" borderId="0" xfId="0" applyFont="1" applyAlignment="1" applyProtection="1">
      <alignment horizontal="left" indent="7"/>
    </xf>
    <xf numFmtId="0" fontId="73" fillId="0" borderId="0" xfId="0" applyFont="1" applyFill="1" applyAlignment="1" applyProtection="1">
      <alignment horizontal="left" shrinkToFit="1"/>
    </xf>
    <xf numFmtId="180" fontId="20" fillId="0" borderId="90" xfId="0" applyNumberFormat="1" applyFont="1" applyBorder="1" applyAlignment="1" applyProtection="1">
      <alignment horizontal="right" vertical="center"/>
    </xf>
    <xf numFmtId="180" fontId="20" fillId="0" borderId="109" xfId="0" applyNumberFormat="1" applyFont="1" applyBorder="1" applyAlignment="1" applyProtection="1">
      <alignment horizontal="right" vertical="center"/>
    </xf>
    <xf numFmtId="180" fontId="20" fillId="0" borderId="128" xfId="0" applyNumberFormat="1" applyFont="1" applyBorder="1" applyAlignment="1" applyProtection="1">
      <alignment horizontal="right" vertical="center"/>
    </xf>
    <xf numFmtId="180" fontId="20" fillId="38" borderId="14" xfId="0" applyNumberFormat="1" applyFont="1" applyFill="1" applyBorder="1" applyAlignment="1" applyProtection="1">
      <alignment horizontal="right" vertical="center"/>
    </xf>
    <xf numFmtId="180" fontId="20" fillId="38" borderId="25" xfId="0" applyNumberFormat="1" applyFont="1" applyFill="1" applyBorder="1" applyAlignment="1" applyProtection="1">
      <alignment horizontal="right" vertical="center"/>
    </xf>
    <xf numFmtId="180" fontId="20" fillId="38" borderId="17" xfId="0" applyNumberFormat="1" applyFont="1" applyFill="1" applyBorder="1" applyAlignment="1" applyProtection="1">
      <alignment horizontal="right" vertical="center"/>
    </xf>
    <xf numFmtId="0" fontId="73" fillId="0" borderId="0" xfId="0" applyFont="1" applyAlignment="1" applyProtection="1">
      <alignment horizontal="left" vertical="center" indent="7"/>
    </xf>
    <xf numFmtId="0" fontId="73" fillId="0" borderId="0" xfId="0" applyFont="1" applyAlignment="1" applyProtection="1">
      <alignment horizontal="left" vertical="top" indent="7"/>
    </xf>
    <xf numFmtId="185" fontId="73" fillId="0" borderId="0" xfId="0" applyNumberFormat="1" applyFont="1" applyFill="1" applyAlignment="1" applyProtection="1">
      <alignment horizontal="left" vertical="center" shrinkToFit="1"/>
    </xf>
    <xf numFmtId="0" fontId="72" fillId="0" borderId="0" xfId="0" applyFont="1" applyAlignment="1" applyProtection="1">
      <alignment horizontal="left" vertical="top" wrapText="1"/>
    </xf>
    <xf numFmtId="176" fontId="24" fillId="35" borderId="81" xfId="0" applyNumberFormat="1" applyFont="1" applyFill="1" applyBorder="1" applyAlignment="1" applyProtection="1">
      <alignment horizontal="center" vertical="center" wrapText="1"/>
      <protection locked="0"/>
    </xf>
    <xf numFmtId="176" fontId="24" fillId="35" borderId="82" xfId="0" applyNumberFormat="1" applyFont="1" applyFill="1" applyBorder="1" applyAlignment="1" applyProtection="1">
      <alignment horizontal="center" vertical="center" wrapText="1"/>
      <protection locked="0"/>
    </xf>
    <xf numFmtId="176" fontId="22" fillId="39" borderId="95" xfId="0" applyNumberFormat="1" applyFont="1" applyFill="1" applyBorder="1" applyAlignment="1" applyProtection="1">
      <alignment horizontal="left" vertical="top" wrapText="1"/>
      <protection locked="0"/>
    </xf>
    <xf numFmtId="176" fontId="22" fillId="39" borderId="89" xfId="0" applyNumberFormat="1" applyFont="1" applyFill="1" applyBorder="1" applyAlignment="1" applyProtection="1">
      <alignment horizontal="left" vertical="top" wrapText="1"/>
      <protection locked="0"/>
    </xf>
    <xf numFmtId="0" fontId="55" fillId="0" borderId="18" xfId="0" applyFont="1" applyBorder="1" applyAlignment="1" applyProtection="1">
      <alignment horizontal="left" vertical="center" wrapText="1"/>
    </xf>
    <xf numFmtId="0" fontId="55" fillId="0" borderId="113" xfId="0" applyFont="1" applyBorder="1" applyAlignment="1" applyProtection="1">
      <alignment horizontal="left" vertical="center" wrapText="1"/>
    </xf>
    <xf numFmtId="0" fontId="24" fillId="35" borderId="30" xfId="0" quotePrefix="1" applyFont="1" applyFill="1" applyBorder="1" applyAlignment="1" applyProtection="1">
      <alignment horizontal="center" vertical="center" wrapText="1"/>
      <protection locked="0"/>
    </xf>
    <xf numFmtId="0" fontId="24" fillId="35" borderId="31" xfId="0" quotePrefix="1" applyFont="1" applyFill="1" applyBorder="1" applyAlignment="1" applyProtection="1">
      <alignment horizontal="center" vertical="center" wrapText="1"/>
      <protection locked="0"/>
    </xf>
    <xf numFmtId="0" fontId="38" fillId="35" borderId="30" xfId="0" applyFont="1" applyFill="1" applyBorder="1" applyAlignment="1" applyProtection="1">
      <alignment horizontal="center" vertical="center"/>
      <protection locked="0"/>
    </xf>
    <xf numFmtId="0" fontId="38" fillId="35" borderId="50" xfId="0" applyFont="1" applyFill="1" applyBorder="1" applyAlignment="1" applyProtection="1">
      <alignment horizontal="center" vertical="center"/>
      <protection locked="0"/>
    </xf>
    <xf numFmtId="0" fontId="38" fillId="35" borderId="31" xfId="0" applyFont="1" applyFill="1" applyBorder="1" applyAlignment="1" applyProtection="1">
      <alignment horizontal="center" vertical="center"/>
      <protection locked="0"/>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47" fillId="35" borderId="10" xfId="0" applyFont="1" applyFill="1" applyBorder="1" applyAlignment="1">
      <alignment horizontal="center"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38" fillId="35" borderId="11" xfId="0" applyFont="1" applyFill="1" applyBorder="1" applyAlignment="1">
      <alignment horizontal="center" vertical="center"/>
    </xf>
    <xf numFmtId="0" fontId="38" fillId="35" borderId="10" xfId="0" applyFont="1" applyFill="1" applyBorder="1" applyAlignment="1">
      <alignment horizontal="center" vertical="center"/>
    </xf>
    <xf numFmtId="0" fontId="38" fillId="35" borderId="12" xfId="0" applyFont="1" applyFill="1" applyBorder="1" applyAlignment="1">
      <alignment horizontal="center" vertical="center"/>
    </xf>
    <xf numFmtId="0" fontId="21" fillId="0" borderId="0" xfId="0" applyFont="1" applyBorder="1" applyAlignment="1">
      <alignment horizontal="left" vertical="center" wrapText="1"/>
    </xf>
    <xf numFmtId="0" fontId="24" fillId="0" borderId="80" xfId="0" applyFont="1" applyBorder="1" applyAlignment="1">
      <alignment horizontal="right" wrapText="1"/>
    </xf>
    <xf numFmtId="0" fontId="24" fillId="0" borderId="80" xfId="0" applyFont="1" applyFill="1" applyBorder="1" applyAlignment="1">
      <alignment horizontal="right" shrinkToFit="1"/>
    </xf>
    <xf numFmtId="0" fontId="23" fillId="0" borderId="0" xfId="0" applyFont="1" applyBorder="1" applyAlignment="1">
      <alignment horizontal="center" vertical="center" wrapText="1"/>
    </xf>
    <xf numFmtId="0" fontId="28" fillId="0" borderId="0" xfId="0" applyFont="1" applyAlignment="1">
      <alignment horizontal="right" vertical="center"/>
    </xf>
    <xf numFmtId="0" fontId="54" fillId="0" borderId="80" xfId="0" applyFont="1" applyFill="1" applyBorder="1" applyAlignment="1">
      <alignment horizontal="left" shrinkToFit="1"/>
    </xf>
    <xf numFmtId="0" fontId="24" fillId="0" borderId="80" xfId="0" applyFont="1" applyFill="1" applyBorder="1" applyAlignment="1">
      <alignment horizontal="left" shrinkToFit="1"/>
    </xf>
    <xf numFmtId="0" fontId="47" fillId="0" borderId="88" xfId="0" applyFont="1" applyBorder="1" applyAlignment="1" applyProtection="1">
      <alignment horizontal="left" vertical="center"/>
    </xf>
    <xf numFmtId="0" fontId="47" fillId="0" borderId="89" xfId="0" applyFont="1" applyBorder="1" applyAlignment="1" applyProtection="1">
      <alignment horizontal="left" vertical="center"/>
    </xf>
    <xf numFmtId="0" fontId="54" fillId="0" borderId="90" xfId="0" applyFont="1" applyBorder="1" applyAlignment="1" applyProtection="1">
      <alignment horizontal="center" vertical="top" wrapText="1"/>
    </xf>
    <xf numFmtId="0" fontId="54" fillId="0" borderId="109" xfId="0" applyFont="1" applyBorder="1" applyAlignment="1" applyProtection="1">
      <alignment horizontal="center" vertical="top" wrapText="1"/>
    </xf>
    <xf numFmtId="0" fontId="54" fillId="0" borderId="91" xfId="0" applyFont="1" applyBorder="1" applyAlignment="1" applyProtection="1">
      <alignment horizontal="center" vertical="top" wrapText="1"/>
    </xf>
    <xf numFmtId="0" fontId="54" fillId="35" borderId="25" xfId="0" applyFont="1" applyFill="1" applyBorder="1" applyAlignment="1" applyProtection="1">
      <alignment horizontal="left" vertical="top" wrapText="1"/>
      <protection locked="0"/>
    </xf>
    <xf numFmtId="0" fontId="54" fillId="35" borderId="0" xfId="0" applyFont="1" applyFill="1" applyBorder="1" applyAlignment="1" applyProtection="1">
      <alignment horizontal="left" vertical="top" wrapText="1"/>
      <protection locked="0"/>
    </xf>
    <xf numFmtId="0" fontId="54" fillId="35" borderId="84" xfId="0" applyFont="1" applyFill="1" applyBorder="1" applyAlignment="1" applyProtection="1">
      <alignment horizontal="left" vertical="top" wrapText="1"/>
      <protection locked="0"/>
    </xf>
    <xf numFmtId="0" fontId="54" fillId="35" borderId="92" xfId="0" applyFont="1" applyFill="1" applyBorder="1" applyAlignment="1" applyProtection="1">
      <alignment horizontal="left" vertical="top" wrapText="1"/>
      <protection locked="0"/>
    </xf>
    <xf numFmtId="0" fontId="54" fillId="35" borderId="80" xfId="0" applyFont="1" applyFill="1" applyBorder="1" applyAlignment="1" applyProtection="1">
      <alignment horizontal="left" vertical="top" wrapText="1"/>
      <protection locked="0"/>
    </xf>
    <xf numFmtId="0" fontId="54" fillId="35" borderId="86" xfId="0" applyFont="1" applyFill="1" applyBorder="1" applyAlignment="1" applyProtection="1">
      <alignment horizontal="left" vertical="top" wrapText="1"/>
      <protection locked="0"/>
    </xf>
    <xf numFmtId="0" fontId="54" fillId="0" borderId="0" xfId="0" applyFont="1" applyBorder="1" applyAlignment="1" applyProtection="1">
      <alignment horizontal="center" vertical="center"/>
    </xf>
    <xf numFmtId="0" fontId="54" fillId="0" borderId="0" xfId="0" applyFont="1" applyBorder="1" applyAlignment="1" applyProtection="1">
      <alignment horizontal="center"/>
    </xf>
    <xf numFmtId="0" fontId="24" fillId="0" borderId="80" xfId="0" applyFont="1" applyBorder="1" applyAlignment="1" applyProtection="1">
      <alignment horizontal="right" wrapText="1"/>
    </xf>
    <xf numFmtId="0" fontId="24" fillId="0" borderId="80" xfId="0" applyFont="1" applyFill="1" applyBorder="1" applyAlignment="1" applyProtection="1">
      <alignment horizontal="center" shrinkToFit="1"/>
    </xf>
    <xf numFmtId="0" fontId="21" fillId="0" borderId="0" xfId="0" applyFont="1" applyBorder="1" applyAlignment="1" applyProtection="1">
      <alignment horizontal="left" wrapText="1"/>
    </xf>
    <xf numFmtId="0" fontId="30" fillId="0" borderId="80" xfId="0" applyFont="1" applyFill="1" applyBorder="1" applyAlignment="1" applyProtection="1">
      <alignment horizontal="left" shrinkToFit="1"/>
    </xf>
    <xf numFmtId="0" fontId="24" fillId="0" borderId="80" xfId="0" applyFont="1" applyFill="1" applyBorder="1" applyAlignment="1" applyProtection="1">
      <alignment horizontal="lef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66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1633</xdr:colOff>
      <xdr:row>23</xdr:row>
      <xdr:rowOff>44448</xdr:rowOff>
    </xdr:from>
    <xdr:to>
      <xdr:col>5</xdr:col>
      <xdr:colOff>2862943</xdr:colOff>
      <xdr:row>51</xdr:row>
      <xdr:rowOff>38100</xdr:rowOff>
    </xdr:to>
    <xdr:sp macro="" textlink="">
      <xdr:nvSpPr>
        <xdr:cNvPr id="2" name="テキスト ボックス 1"/>
        <xdr:cNvSpPr txBox="1"/>
      </xdr:nvSpPr>
      <xdr:spPr>
        <a:xfrm>
          <a:off x="306433" y="8426448"/>
          <a:ext cx="8004810" cy="470535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なお、下記①～③に該当する場合、加算点欄が”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”表示されます。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①各項目の必要事項の入力が不十分な場合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②”入札参加者の所在地”が、地域要件ごとの評価対象エリアに該当しない場合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（「ボランティア活動」及び「選択項目」は評価対象外で”－”で表示。）</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ME</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のため”－”で表示されます。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次のとおり取り扱う。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①＜基本データ＞の「同一発注種別」、「地域要件」、「工事箇所の所在する市町村」の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に誤りがある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判断される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場合は、発注者が正しい条件で加算点を修正するものとする。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評価した場合は、当該評価項目について、発注者が正しい加算点に修正するものとする。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（例：記載した工事概要が、評価基準に該当しないなど）</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評価した場合は、当該評価項目について、記載された加算点により評価する。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（例：委任なし支店等があるのに、選択していないなど）</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４．落札候補者のみ、提出した技術提案書を事後確認資料で確認します。そのため、評価値が２位以下の者については、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事後確認を行わないため、公表する加算点及び評価値は正しいものとは限りません。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38100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137160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213360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708660</xdr:colOff>
          <xdr:row>3</xdr:row>
          <xdr:rowOff>304800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342900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114300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213360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1775460</xdr:colOff>
          <xdr:row>4</xdr:row>
          <xdr:rowOff>175260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304800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342900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7</xdr:col>
      <xdr:colOff>0</xdr:colOff>
      <xdr:row>18</xdr:row>
      <xdr:rowOff>0</xdr:rowOff>
    </xdr:from>
    <xdr:to>
      <xdr:col>11</xdr:col>
      <xdr:colOff>1022725</xdr:colOff>
      <xdr:row>52</xdr:row>
      <xdr:rowOff>0</xdr:rowOff>
    </xdr:to>
    <xdr:sp macro="" textlink="">
      <xdr:nvSpPr>
        <xdr:cNvPr id="20" name="テキスト ボックス 19"/>
        <xdr:cNvSpPr txBox="1"/>
      </xdr:nvSpPr>
      <xdr:spPr>
        <a:xfrm>
          <a:off x="9029700" y="6477000"/>
          <a:ext cx="6864725" cy="6781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２．項目①及び②に入力されたデータが、様式第１号及び各様式へ反映されます。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３．項目①及び②を入力後は、様式第１号及び各様式（上部の工事番号、工事名、</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４．様式第６～８号の黄色セルを入力又は選択してください。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５．様式第９号は本ファイル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の他に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形式もありますので、</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いずれかを使用し提出してください。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６．技術提案書（様式第１号、様式第６～９号）を提出する際の注意！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ＰＤＦ形式で提出→様式第１号及び様式第６～９号を提出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様式９号を</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形式で作成した場合は、</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一緒に提出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175684</xdr:colOff>
      <xdr:row>47</xdr:row>
      <xdr:rowOff>35983</xdr:rowOff>
    </xdr:from>
    <xdr:to>
      <xdr:col>29</xdr:col>
      <xdr:colOff>478294</xdr:colOff>
      <xdr:row>48</xdr:row>
      <xdr:rowOff>165100</xdr:rowOff>
    </xdr:to>
    <xdr:sp macro="" textlink="">
      <xdr:nvSpPr>
        <xdr:cNvPr id="5" name="テキスト ボックス 4"/>
        <xdr:cNvSpPr txBox="1"/>
      </xdr:nvSpPr>
      <xdr:spPr>
        <a:xfrm>
          <a:off x="11529484" y="13345583"/>
          <a:ext cx="5217510" cy="510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rgbClr val="FF0000"/>
              </a:solidFill>
              <a:latin typeface="+mj-ea"/>
              <a:ea typeface="+mj-ea"/>
            </a:rPr>
            <a:t>※</a:t>
          </a:r>
          <a:r>
            <a:rPr kumimoji="1" lang="ja-JP" altLang="en-US" sz="1800" b="1">
              <a:solidFill>
                <a:srgbClr val="FF0000"/>
              </a:solidFill>
              <a:latin typeface="+mj-ea"/>
              <a:ea typeface="+mj-ea"/>
            </a:rPr>
            <a:t>Ｔ列以降は、計算用のため絶対に触らないこと。</a:t>
          </a:r>
        </a:p>
      </xdr:txBody>
    </xdr:sp>
    <xdr:clientData/>
  </xdr:twoCellAnchor>
  <xdr:twoCellAnchor>
    <xdr:from>
      <xdr:col>19</xdr:col>
      <xdr:colOff>88900</xdr:colOff>
      <xdr:row>49</xdr:row>
      <xdr:rowOff>109220</xdr:rowOff>
    </xdr:from>
    <xdr:to>
      <xdr:col>24</xdr:col>
      <xdr:colOff>495300</xdr:colOff>
      <xdr:row>52</xdr:row>
      <xdr:rowOff>109220</xdr:rowOff>
    </xdr:to>
    <xdr:sp macro="" textlink="">
      <xdr:nvSpPr>
        <xdr:cNvPr id="3" name="テキスト ボックス 2"/>
        <xdr:cNvSpPr txBox="1"/>
      </xdr:nvSpPr>
      <xdr:spPr>
        <a:xfrm>
          <a:off x="8394700" y="13977620"/>
          <a:ext cx="5029200" cy="685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様式第６～８号を入力するようにしてください。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３．様式第６～８号が正しく入力、選択されているか確認して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様式第１号、様式第６～８号に表示される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772584</xdr:colOff>
      <xdr:row>4</xdr:row>
      <xdr:rowOff>119063</xdr:rowOff>
    </xdr:from>
    <xdr:to>
      <xdr:col>2</xdr:col>
      <xdr:colOff>119064</xdr:colOff>
      <xdr:row>6</xdr:row>
      <xdr:rowOff>35718</xdr:rowOff>
    </xdr:to>
    <xdr:sp macro="" textlink="">
      <xdr:nvSpPr>
        <xdr:cNvPr id="2" name="テキスト ボックス 1"/>
        <xdr:cNvSpPr txBox="1"/>
      </xdr:nvSpPr>
      <xdr:spPr>
        <a:xfrm>
          <a:off x="833544" y="820103"/>
          <a:ext cx="779040" cy="25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　月</a:t>
          </a:r>
        </a:p>
      </xdr:txBody>
    </xdr:sp>
    <xdr:clientData/>
  </xdr:twoCellAnchor>
  <xdr:twoCellAnchor>
    <xdr:from>
      <xdr:col>1</xdr:col>
      <xdr:colOff>7256</xdr:colOff>
      <xdr:row>5</xdr:row>
      <xdr:rowOff>123786</xdr:rowOff>
    </xdr:from>
    <xdr:to>
      <xdr:col>1</xdr:col>
      <xdr:colOff>1013731</xdr:colOff>
      <xdr:row>7</xdr:row>
      <xdr:rowOff>28537</xdr:rowOff>
    </xdr:to>
    <xdr:sp macro="" textlink="">
      <xdr:nvSpPr>
        <xdr:cNvPr id="3" name="テキスト ボックス 2"/>
        <xdr:cNvSpPr txBox="1"/>
      </xdr:nvSpPr>
      <xdr:spPr>
        <a:xfrm>
          <a:off x="68216" y="992466"/>
          <a:ext cx="1006475" cy="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主要工種</a:t>
          </a:r>
        </a:p>
      </xdr:txBody>
    </xdr:sp>
    <xdr:clientData/>
  </xdr:twoCellAnchor>
  <xdr:twoCellAnchor>
    <xdr:from>
      <xdr:col>2</xdr:col>
      <xdr:colOff>0</xdr:colOff>
      <xdr:row>19</xdr:row>
      <xdr:rowOff>0</xdr:rowOff>
    </xdr:from>
    <xdr:to>
      <xdr:col>21</xdr:col>
      <xdr:colOff>62753</xdr:colOff>
      <xdr:row>24</xdr:row>
      <xdr:rowOff>35860</xdr:rowOff>
    </xdr:to>
    <xdr:sp macro="" textlink="">
      <xdr:nvSpPr>
        <xdr:cNvPr id="13" name="テキスト ボックス 12"/>
        <xdr:cNvSpPr txBox="1"/>
      </xdr:nvSpPr>
      <xdr:spPr>
        <a:xfrm>
          <a:off x="1497106" y="5181600"/>
          <a:ext cx="5369859" cy="1694331"/>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様式第１号及び様式第６～８号を本Ｅｘｃｅｌファイルで提出し、</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様式第９号（その１、２）を別途、Ｗｏｒｄ又はＰＤＦで提出する際は、</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このオーートシェイプを削除せず、このままにしてください。</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pPr algn="ct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様式第９号（その１</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は別途、添付しています。」</a:t>
          </a:r>
          <a:endParaRPr kumimoji="1" lang="en-US" altLang="ja-JP" sz="1400" b="1"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0</xdr:colOff>
      <xdr:row>8</xdr:row>
      <xdr:rowOff>0</xdr:rowOff>
    </xdr:from>
    <xdr:to>
      <xdr:col>25</xdr:col>
      <xdr:colOff>197224</xdr:colOff>
      <xdr:row>17</xdr:row>
      <xdr:rowOff>197223</xdr:rowOff>
    </xdr:to>
    <xdr:sp macro="" textlink="">
      <xdr:nvSpPr>
        <xdr:cNvPr id="6" name="テキスト ボックス 5"/>
        <xdr:cNvSpPr txBox="1"/>
      </xdr:nvSpPr>
      <xdr:spPr>
        <a:xfrm>
          <a:off x="1497106" y="1532965"/>
          <a:ext cx="6615953" cy="318247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＜様式第９号（その１）に関する記載留意事項＞</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lang="ja-JP" altLang="ja-JP" sz="1100" b="1">
            <a:effectLst/>
            <a:latin typeface="ＭＳ ゴシック" panose="020B0609070205080204" pitchFamily="49" charset="-128"/>
            <a:ea typeface="ＭＳ ゴシック" panose="020B0609070205080204" pitchFamily="49" charset="-128"/>
          </a:endParaRPr>
        </a:p>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枠外の標題等を削除した場合、評価しません。（様式第９号（その１）を０点とします。）</a:t>
          </a:r>
          <a:endParaRPr lang="ja-JP" altLang="ja-JP" sz="1100" b="1">
            <a:effectLst/>
            <a:latin typeface="ＭＳ ゴシック" panose="020B0609070205080204" pitchFamily="49" charset="-128"/>
            <a:ea typeface="ＭＳ ゴシック" panose="020B0609070205080204" pitchFamily="49" charset="-128"/>
          </a:endParaRPr>
        </a:p>
        <a:p>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行・列を追加、削除した場合や行・列の高さ、幅を調整した場合、標題等がきちんと表示されるか確認してください。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「１ 工程計画」内の文字が判読できない場合、該当する評価項目は評価しません</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④　関連工事がある場合や議会の議決に付す工事等の場合、工事着工時期に注意してください。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（各入札公告等を確認すること）</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en-US" sz="1100" b="1" i="0" u="none" strike="noStrike" baseline="0" smtClean="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7</xdr:row>
      <xdr:rowOff>0</xdr:rowOff>
    </xdr:from>
    <xdr:to>
      <xdr:col>37</xdr:col>
      <xdr:colOff>205484</xdr:colOff>
      <xdr:row>13</xdr:row>
      <xdr:rowOff>388685</xdr:rowOff>
    </xdr:to>
    <xdr:sp macro="" textlink="">
      <xdr:nvSpPr>
        <xdr:cNvPr id="3" name="テキスト ボックス 2"/>
        <xdr:cNvSpPr txBox="1"/>
      </xdr:nvSpPr>
      <xdr:spPr>
        <a:xfrm>
          <a:off x="10370820" y="1120140"/>
          <a:ext cx="5760464" cy="404628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行数が３９行を超えていた場合、技術審査書の全てについて評価しません。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審査時に</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印刷機の違い等により３９行を超えて</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、同様の扱いとします。</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ＰＤＦ形式へ変換したものであれば印刷機による３９行超過を事前防止可能です。</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文字の大きさが、許容最小文字の大きさよりも小さい場合は、様式の一部分であっても技術審査書の全てについて評価しません。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枠外の標題等（許容最小文字の大きさの見本、行数を含む）を削除した場合、評価しません。（様式第９号（その２）を０点とします。）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⑤　１行あたり最大８０文字程度とします。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3"/>
  <sheetViews>
    <sheetView showGridLines="0" view="pageBreakPreview" zoomScaleNormal="60" zoomScaleSheetLayoutView="100" workbookViewId="0">
      <selection activeCell="D14" sqref="D14:E14"/>
    </sheetView>
  </sheetViews>
  <sheetFormatPr defaultColWidth="9" defaultRowHeight="13.2" x14ac:dyDescent="0.2"/>
  <cols>
    <col min="1" max="1" width="2" style="34" customWidth="1"/>
    <col min="2" max="2" width="2.44140625" style="34" customWidth="1"/>
    <col min="3" max="3" width="30.109375" style="34" customWidth="1"/>
    <col min="4" max="5" width="22.33203125" style="34" customWidth="1"/>
    <col min="6" max="6" width="41.77734375" style="34" customWidth="1"/>
    <col min="7" max="7" width="10.44140625" style="34" customWidth="1"/>
    <col min="8" max="8" width="39.44140625" style="34" customWidth="1"/>
    <col min="9" max="9" width="15.109375" style="34" customWidth="1"/>
    <col min="10" max="10" width="17.21875" style="34" customWidth="1"/>
    <col min="11" max="11" width="13.33203125" style="34" customWidth="1"/>
    <col min="12" max="12" width="15.33203125" style="34" customWidth="1"/>
    <col min="13" max="14" width="9.88671875" style="34" customWidth="1"/>
    <col min="15" max="15" width="27.44140625" style="34" customWidth="1"/>
    <col min="16" max="16" width="9" style="34"/>
    <col min="17" max="17" width="16.88671875" style="34" bestFit="1" customWidth="1"/>
    <col min="18" max="16384" width="9" style="34"/>
  </cols>
  <sheetData>
    <row r="1" spans="1:15" ht="20.100000000000001" customHeight="1" x14ac:dyDescent="0.2">
      <c r="A1" s="47"/>
      <c r="B1" s="47"/>
      <c r="C1" s="357" t="s">
        <v>317</v>
      </c>
      <c r="D1" s="357"/>
      <c r="E1" s="357"/>
      <c r="F1" s="357"/>
      <c r="G1" s="47"/>
      <c r="H1" s="47" t="s">
        <v>465</v>
      </c>
      <c r="I1" s="47"/>
      <c r="J1" s="47"/>
      <c r="K1" s="47"/>
      <c r="L1" s="47"/>
      <c r="M1" s="47"/>
      <c r="N1" s="47"/>
      <c r="O1" s="47"/>
    </row>
    <row r="2" spans="1:15" ht="20.100000000000001" customHeight="1" x14ac:dyDescent="0.2">
      <c r="C2" s="199" t="s">
        <v>366</v>
      </c>
    </row>
    <row r="3" spans="1:15" ht="20.100000000000001" customHeight="1" x14ac:dyDescent="0.2">
      <c r="B3" s="199"/>
      <c r="C3" s="239" t="s">
        <v>367</v>
      </c>
    </row>
    <row r="4" spans="1:15" ht="30" customHeight="1" x14ac:dyDescent="0.2">
      <c r="B4" s="199"/>
      <c r="C4" s="200" t="s">
        <v>347</v>
      </c>
      <c r="D4" s="358" t="s">
        <v>348</v>
      </c>
      <c r="E4" s="359"/>
      <c r="F4" s="200" t="s">
        <v>349</v>
      </c>
      <c r="H4" s="201" t="s">
        <v>350</v>
      </c>
    </row>
    <row r="5" spans="1:15" ht="30" customHeight="1" x14ac:dyDescent="0.2">
      <c r="B5" s="199"/>
      <c r="C5" s="202" t="s">
        <v>351</v>
      </c>
      <c r="D5" s="360" t="s">
        <v>352</v>
      </c>
      <c r="E5" s="361"/>
      <c r="F5" s="203"/>
      <c r="H5" s="167" t="str">
        <f t="shared" ref="H5:H10" si="0">D5</f>
        <v>令和○年○月○日</v>
      </c>
    </row>
    <row r="6" spans="1:15" ht="30" customHeight="1" x14ac:dyDescent="0.2">
      <c r="B6" s="199"/>
      <c r="C6" s="43" t="s">
        <v>353</v>
      </c>
      <c r="D6" s="355" t="s">
        <v>354</v>
      </c>
      <c r="E6" s="356"/>
      <c r="F6" s="43" t="s">
        <v>355</v>
      </c>
      <c r="H6" s="167" t="str">
        <f t="shared" si="0"/>
        <v>○○市○○町○○番地</v>
      </c>
    </row>
    <row r="7" spans="1:15" ht="30" customHeight="1" x14ac:dyDescent="0.2">
      <c r="B7" s="199"/>
      <c r="C7" s="43" t="s">
        <v>356</v>
      </c>
      <c r="D7" s="362" t="s">
        <v>336</v>
      </c>
      <c r="E7" s="363"/>
      <c r="F7" s="43" t="s">
        <v>357</v>
      </c>
      <c r="H7" s="167" t="str">
        <f t="shared" si="0"/>
        <v>株式会社○○○○</v>
      </c>
    </row>
    <row r="8" spans="1:15" ht="30" customHeight="1" x14ac:dyDescent="0.2">
      <c r="B8" s="199"/>
      <c r="C8" s="43" t="s">
        <v>358</v>
      </c>
      <c r="D8" s="355" t="s">
        <v>359</v>
      </c>
      <c r="E8" s="356"/>
      <c r="F8" s="43" t="s">
        <v>357</v>
      </c>
      <c r="H8" s="167" t="str">
        <f t="shared" si="0"/>
        <v>代表取締役　○○○○</v>
      </c>
    </row>
    <row r="9" spans="1:15" ht="30" customHeight="1" x14ac:dyDescent="0.2">
      <c r="B9" s="199"/>
      <c r="C9" s="43" t="s">
        <v>360</v>
      </c>
      <c r="D9" s="355" t="s">
        <v>361</v>
      </c>
      <c r="E9" s="356"/>
      <c r="F9" s="43" t="s">
        <v>357</v>
      </c>
      <c r="H9" s="167" t="str">
        <f t="shared" si="0"/>
        <v>000-000-0000</v>
      </c>
    </row>
    <row r="10" spans="1:15" ht="30" customHeight="1" x14ac:dyDescent="0.2">
      <c r="B10" s="199"/>
      <c r="C10" s="43" t="s">
        <v>362</v>
      </c>
      <c r="D10" s="355" t="s">
        <v>363</v>
      </c>
      <c r="E10" s="356"/>
      <c r="F10" s="43" t="s">
        <v>357</v>
      </c>
      <c r="H10" s="167" t="str">
        <f t="shared" si="0"/>
        <v>○○○○</v>
      </c>
    </row>
    <row r="11" spans="1:15" ht="30" customHeight="1" x14ac:dyDescent="0.2">
      <c r="B11" s="199"/>
      <c r="C11" s="43" t="s">
        <v>364</v>
      </c>
      <c r="D11" s="355" t="s">
        <v>386</v>
      </c>
      <c r="E11" s="356"/>
      <c r="F11" s="204" t="s">
        <v>365</v>
      </c>
      <c r="H11" s="167" t="str">
        <f>D11</f>
        <v>○○・△△特定建設工事共同企業体</v>
      </c>
    </row>
    <row r="12" spans="1:15" s="111" customFormat="1" ht="30" customHeight="1" x14ac:dyDescent="0.2">
      <c r="C12" s="200" t="s">
        <v>369</v>
      </c>
      <c r="D12" s="358" t="s">
        <v>370</v>
      </c>
      <c r="E12" s="359"/>
      <c r="F12" s="200" t="s">
        <v>132</v>
      </c>
      <c r="H12" s="201" t="s">
        <v>371</v>
      </c>
    </row>
    <row r="13" spans="1:15" s="240" customFormat="1" ht="30" customHeight="1" x14ac:dyDescent="0.2">
      <c r="C13" s="241" t="s">
        <v>131</v>
      </c>
      <c r="D13" s="360">
        <v>45499</v>
      </c>
      <c r="E13" s="361"/>
      <c r="F13" s="347" t="s">
        <v>459</v>
      </c>
      <c r="G13" s="242"/>
      <c r="H13" s="167">
        <f t="shared" ref="H13:H15" si="1">D13</f>
        <v>45499</v>
      </c>
      <c r="I13" s="170"/>
      <c r="J13" s="170"/>
    </row>
    <row r="14" spans="1:15" s="240" customFormat="1" ht="30" customHeight="1" x14ac:dyDescent="0.2">
      <c r="C14" s="243" t="s">
        <v>129</v>
      </c>
      <c r="D14" s="370" t="s">
        <v>472</v>
      </c>
      <c r="E14" s="371"/>
      <c r="F14" s="347" t="s">
        <v>460</v>
      </c>
      <c r="G14" s="242"/>
      <c r="H14" s="167" t="str">
        <f t="shared" si="1"/>
        <v xml:space="preserve">第２４－０１１３５－００１１号 </v>
      </c>
      <c r="I14" s="170"/>
      <c r="J14" s="170"/>
    </row>
    <row r="15" spans="1:15" s="240" customFormat="1" ht="30" customHeight="1" x14ac:dyDescent="0.2">
      <c r="C15" s="244" t="s">
        <v>130</v>
      </c>
      <c r="D15" s="368" t="s">
        <v>473</v>
      </c>
      <c r="E15" s="369"/>
      <c r="F15" s="348" t="s">
        <v>461</v>
      </c>
      <c r="G15" s="242"/>
      <c r="H15" s="167" t="str">
        <f t="shared" si="1"/>
        <v>本庁舎第３電気室改修工事</v>
      </c>
      <c r="I15" s="170"/>
      <c r="J15" s="170"/>
    </row>
    <row r="16" spans="1:15" s="111" customFormat="1" ht="30" customHeight="1" x14ac:dyDescent="0.2">
      <c r="C16" s="245" t="s">
        <v>219</v>
      </c>
      <c r="D16" s="366" t="s">
        <v>174</v>
      </c>
      <c r="E16" s="367"/>
      <c r="F16" s="226" t="s">
        <v>385</v>
      </c>
      <c r="H16" s="171">
        <f>IF(OR(D16="一般土木工事",D16="舗装工事"),1,IF(OR(D16="建築工事",D16="電気設備工事",D16="暖冷房衛生設備工事"),2,10))</f>
        <v>2</v>
      </c>
      <c r="I16" s="111" t="s">
        <v>445</v>
      </c>
    </row>
    <row r="17" spans="3:9" s="111" customFormat="1" ht="30" customHeight="1" x14ac:dyDescent="0.2">
      <c r="C17" s="244" t="s">
        <v>220</v>
      </c>
      <c r="D17" s="362" t="s">
        <v>5</v>
      </c>
      <c r="E17" s="363"/>
      <c r="F17" s="226"/>
      <c r="H17" s="171">
        <f>VLOOKUP(D17,リスト2!G3:I7,3,FALSE)</f>
        <v>3</v>
      </c>
      <c r="I17" s="111" t="s">
        <v>262</v>
      </c>
    </row>
    <row r="18" spans="3:9" s="111" customFormat="1" ht="30" customHeight="1" x14ac:dyDescent="0.2">
      <c r="C18" s="364" t="s">
        <v>269</v>
      </c>
      <c r="D18" s="169" t="s">
        <v>119</v>
      </c>
      <c r="E18" s="169" t="s">
        <v>125</v>
      </c>
      <c r="F18" s="364" t="s">
        <v>281</v>
      </c>
    </row>
    <row r="19" spans="3:9" s="111" customFormat="1" ht="30" customHeight="1" x14ac:dyDescent="0.2">
      <c r="C19" s="365"/>
      <c r="D19" s="205" t="s">
        <v>60</v>
      </c>
      <c r="E19" s="205" t="s">
        <v>283</v>
      </c>
      <c r="F19" s="365"/>
    </row>
    <row r="20" spans="3:9" s="111" customFormat="1" ht="30" customHeight="1" x14ac:dyDescent="0.2">
      <c r="C20" s="102" t="s">
        <v>127</v>
      </c>
      <c r="D20" s="168" t="str">
        <f>VLOOKUP(D19,リスト2!$C$3:$E$64,2,FALSE)</f>
        <v>県北土木</v>
      </c>
      <c r="E20" s="168" t="str">
        <f>VLOOKUP(E19,リスト2!$C$3:$E$64,2,FALSE)</f>
        <v>-</v>
      </c>
      <c r="F20" s="168" t="s">
        <v>267</v>
      </c>
    </row>
    <row r="21" spans="3:9" s="111" customFormat="1" ht="30" customHeight="1" x14ac:dyDescent="0.2">
      <c r="C21" s="102" t="s">
        <v>128</v>
      </c>
      <c r="D21" s="168" t="str">
        <f>VLOOKUP(D19,リスト2!$C$3:$E$64,3,FALSE)</f>
        <v>県北建設</v>
      </c>
      <c r="E21" s="168" t="str">
        <f>VLOOKUP(E19,リスト2!$C$3:$E$64,3,FALSE)</f>
        <v>-</v>
      </c>
      <c r="F21" s="168" t="s">
        <v>126</v>
      </c>
    </row>
    <row r="22" spans="3:9" s="111" customFormat="1" ht="30" customHeight="1" x14ac:dyDescent="0.2">
      <c r="F22" s="246" t="s">
        <v>268</v>
      </c>
    </row>
    <row r="23" spans="3:9" s="111" customFormat="1" ht="30" customHeight="1" x14ac:dyDescent="0.2">
      <c r="C23" s="168" t="s">
        <v>123</v>
      </c>
      <c r="D23" s="247">
        <f>'2.様式第1号、第6～8号(簡易型)'!V48</f>
        <v>0</v>
      </c>
      <c r="E23" s="168" t="s">
        <v>124</v>
      </c>
      <c r="F23" s="206" t="s">
        <v>368</v>
      </c>
    </row>
    <row r="24" spans="3:9" s="111" customFormat="1" ht="20.100000000000001" customHeight="1" x14ac:dyDescent="0.2"/>
    <row r="25" spans="3:9" s="111" customFormat="1" x14ac:dyDescent="0.2"/>
    <row r="26" spans="3:9" s="111" customFormat="1" x14ac:dyDescent="0.2"/>
    <row r="27" spans="3:9" s="111" customFormat="1" x14ac:dyDescent="0.2"/>
    <row r="28" spans="3:9" s="111" customFormat="1" x14ac:dyDescent="0.2"/>
    <row r="29" spans="3:9" s="111" customFormat="1" x14ac:dyDescent="0.2"/>
    <row r="30" spans="3:9" s="111" customFormat="1" x14ac:dyDescent="0.2"/>
    <row r="31" spans="3:9" s="111" customFormat="1" x14ac:dyDescent="0.2"/>
    <row r="32" spans="3:9" s="111" customFormat="1" x14ac:dyDescent="0.2"/>
    <row r="33" s="111" customFormat="1" x14ac:dyDescent="0.2"/>
  </sheetData>
  <sheetProtection password="F450" sheet="1" objects="1" scenarios="1"/>
  <mergeCells count="17">
    <mergeCell ref="F18:F19"/>
    <mergeCell ref="D12:E12"/>
    <mergeCell ref="D16:E16"/>
    <mergeCell ref="D15:E15"/>
    <mergeCell ref="C18:C19"/>
    <mergeCell ref="D13:E13"/>
    <mergeCell ref="D14:E14"/>
    <mergeCell ref="D17:E17"/>
    <mergeCell ref="D9:E9"/>
    <mergeCell ref="D10:E10"/>
    <mergeCell ref="D11:E11"/>
    <mergeCell ref="C1:F1"/>
    <mergeCell ref="D4:E4"/>
    <mergeCell ref="D5:E5"/>
    <mergeCell ref="D6:E6"/>
    <mergeCell ref="D7:E7"/>
    <mergeCell ref="D8:E8"/>
  </mergeCells>
  <phoneticPr fontId="36"/>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38100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137160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213360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708660</xdr:colOff>
                    <xdr:row>3</xdr:row>
                    <xdr:rowOff>304800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342900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213360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304800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342900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1775460</xdr:colOff>
                    <xdr:row>4</xdr:row>
                    <xdr:rowOff>175260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リスト!$F$4:$F$21</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6"/>
  <sheetViews>
    <sheetView showGridLines="0" tabSelected="1" view="pageBreakPreview" zoomScale="60" zoomScaleNormal="60" workbookViewId="0">
      <selection activeCell="R110" activeCellId="32" sqref="I53:Q53 I54:L54 N54:Q54 I55:J55 P55 J56 L56:M56 O56:P56 I57:L58 N57:Q57 I59:Q61 S53:S60 S62:S66 G68:S68 I69:S69 S70:S80 I72:Q72 I73:L74 N73:Q74 I75:J75 P75 J76 L76:M76 O76:P76 I77:L78 N77:Q78 I79:Q80 K90:S99 K101:Q102 K104:Q105 G114 G121 R110:S121"/>
    </sheetView>
  </sheetViews>
  <sheetFormatPr defaultColWidth="8.88671875" defaultRowHeight="13.2" x14ac:dyDescent="0.2"/>
  <cols>
    <col min="1" max="1" width="2" style="34" customWidth="1"/>
    <col min="2" max="3" width="3.6640625" style="34" customWidth="1"/>
    <col min="4" max="4" width="13" style="34" customWidth="1"/>
    <col min="5" max="6" width="6.77734375" style="34" customWidth="1"/>
    <col min="7" max="7" width="17" style="34" customWidth="1"/>
    <col min="8" max="8" width="7.33203125" style="34" customWidth="1"/>
    <col min="9" max="9" width="3.33203125" style="34" customWidth="1"/>
    <col min="10" max="14" width="3.6640625" style="34" customWidth="1"/>
    <col min="15" max="15" width="3.77734375" style="34" customWidth="1"/>
    <col min="16" max="17" width="3.6640625" style="34" customWidth="1"/>
    <col min="18" max="18" width="11.77734375" style="34" customWidth="1"/>
    <col min="19" max="19" width="17.77734375" style="34" customWidth="1"/>
    <col min="20" max="21" width="9" style="34" customWidth="1"/>
    <col min="22" max="22" width="26.21875" style="34" customWidth="1"/>
    <col min="23" max="23" width="10.6640625" style="34" customWidth="1"/>
    <col min="24" max="24" width="12.21875" style="34" customWidth="1"/>
    <col min="25" max="25" width="9" style="34" customWidth="1"/>
    <col min="26" max="27" width="10.6640625" style="34" customWidth="1"/>
    <col min="28" max="30" width="9" style="34" customWidth="1"/>
    <col min="31" max="33" width="9.44140625" style="34" customWidth="1"/>
    <col min="34" max="34" width="12" style="34" customWidth="1"/>
    <col min="35" max="35" width="11.6640625" style="34" customWidth="1"/>
    <col min="36" max="36" width="11.77734375" style="34" customWidth="1"/>
    <col min="37" max="37" width="11.88671875" style="34" customWidth="1"/>
    <col min="38" max="38" width="12" style="34" customWidth="1"/>
    <col min="39" max="39" width="12.6640625" style="34" customWidth="1"/>
    <col min="40" max="41" width="12.21875" style="34" customWidth="1"/>
    <col min="42" max="42" width="12.109375" style="34" customWidth="1"/>
    <col min="43" max="43" width="11" style="34" customWidth="1"/>
    <col min="44" max="44" width="8.88671875" style="34"/>
    <col min="45" max="45" width="11.44140625" style="34" customWidth="1"/>
    <col min="46" max="50" width="8.88671875" style="34"/>
    <col min="51" max="51" width="11.44140625" style="34" customWidth="1"/>
    <col min="52" max="52" width="11.77734375" style="34" customWidth="1"/>
    <col min="53" max="16384" width="8.88671875" style="34"/>
  </cols>
  <sheetData>
    <row r="1" spans="1:19" ht="15" customHeight="1" x14ac:dyDescent="0.2">
      <c r="S1" s="298" t="str">
        <f>'1.基本データ(このシートは削除しないこと！)'!H1</f>
        <v>令和６年度様式（令和６年４月１日以降の入札公告から適用）</v>
      </c>
    </row>
    <row r="2" spans="1:19" s="248" customFormat="1" ht="15" customHeight="1" x14ac:dyDescent="0.2"/>
    <row r="3" spans="1:19" s="248" customFormat="1" ht="15" customHeight="1" x14ac:dyDescent="0.2"/>
    <row r="4" spans="1:19" s="248" customFormat="1" ht="19.95" customHeight="1" x14ac:dyDescent="0.2">
      <c r="C4" s="299" t="s">
        <v>436</v>
      </c>
    </row>
    <row r="5" spans="1:19" s="248" customFormat="1" ht="38.4" customHeight="1" x14ac:dyDescent="0.2">
      <c r="A5" s="625" t="s">
        <v>437</v>
      </c>
      <c r="B5" s="625"/>
      <c r="C5" s="625"/>
      <c r="D5" s="625"/>
      <c r="E5" s="625"/>
      <c r="F5" s="625"/>
      <c r="G5" s="625"/>
      <c r="H5" s="625"/>
      <c r="I5" s="625"/>
      <c r="J5" s="625"/>
      <c r="K5" s="625"/>
      <c r="L5" s="625"/>
      <c r="M5" s="625"/>
      <c r="N5" s="625"/>
      <c r="O5" s="625"/>
      <c r="P5" s="625"/>
      <c r="Q5" s="625"/>
      <c r="R5" s="625"/>
      <c r="S5" s="625"/>
    </row>
    <row r="6" spans="1:19" s="248" customFormat="1" ht="19.95" customHeight="1" x14ac:dyDescent="0.2">
      <c r="A6" s="300"/>
      <c r="B6" s="301"/>
      <c r="C6" s="299"/>
      <c r="D6" s="299"/>
      <c r="E6" s="299"/>
      <c r="F6" s="299"/>
      <c r="G6" s="299"/>
      <c r="H6" s="299"/>
      <c r="I6" s="299"/>
      <c r="J6" s="299"/>
      <c r="K6" s="299"/>
      <c r="L6" s="299"/>
      <c r="M6" s="299"/>
      <c r="N6" s="299"/>
      <c r="O6" s="302"/>
      <c r="P6" s="302"/>
      <c r="Q6" s="626"/>
      <c r="R6" s="626"/>
      <c r="S6" s="626"/>
    </row>
    <row r="7" spans="1:19" s="248" customFormat="1" ht="19.95" customHeight="1" x14ac:dyDescent="0.2">
      <c r="A7" s="303"/>
      <c r="B7" s="304"/>
      <c r="C7" s="301"/>
      <c r="D7" s="301"/>
      <c r="E7" s="299"/>
      <c r="F7" s="299"/>
      <c r="G7" s="299"/>
      <c r="H7" s="299"/>
      <c r="I7" s="299"/>
      <c r="J7" s="299"/>
      <c r="K7" s="299"/>
      <c r="L7" s="299"/>
      <c r="M7" s="299"/>
      <c r="N7" s="299"/>
      <c r="O7" s="299"/>
      <c r="P7" s="299"/>
      <c r="Q7" s="299"/>
      <c r="R7" s="299"/>
      <c r="S7" s="299"/>
    </row>
    <row r="8" spans="1:19" s="248" customFormat="1" ht="19.95" customHeight="1" x14ac:dyDescent="0.2">
      <c r="B8" s="305"/>
      <c r="C8" s="305" t="s">
        <v>15</v>
      </c>
      <c r="D8" s="305"/>
      <c r="E8" s="299"/>
      <c r="F8" s="299"/>
      <c r="G8" s="299"/>
      <c r="H8" s="299"/>
      <c r="I8" s="299"/>
      <c r="J8" s="299"/>
      <c r="K8" s="299"/>
      <c r="L8" s="299"/>
      <c r="M8" s="299"/>
      <c r="N8" s="299"/>
      <c r="O8" s="299"/>
      <c r="P8" s="299"/>
      <c r="Q8" s="299"/>
      <c r="R8" s="299"/>
      <c r="S8" s="299"/>
    </row>
    <row r="9" spans="1:19" s="248" customFormat="1" ht="19.95" customHeight="1" x14ac:dyDescent="0.2">
      <c r="A9" s="303"/>
      <c r="B9" s="304"/>
      <c r="C9" s="301"/>
      <c r="D9" s="301"/>
      <c r="E9" s="299"/>
      <c r="F9" s="299"/>
      <c r="G9" s="299"/>
      <c r="H9" s="299"/>
      <c r="I9" s="299"/>
      <c r="J9" s="299"/>
      <c r="K9" s="299"/>
      <c r="L9" s="299"/>
      <c r="M9" s="299"/>
      <c r="N9" s="299"/>
      <c r="O9" s="299"/>
      <c r="P9" s="299"/>
      <c r="Q9" s="299"/>
      <c r="R9" s="299"/>
      <c r="S9" s="299"/>
    </row>
    <row r="10" spans="1:19" s="248" customFormat="1" ht="25.2" customHeight="1" x14ac:dyDescent="0.2">
      <c r="A10" s="303"/>
      <c r="B10" s="301"/>
      <c r="C10" s="299"/>
      <c r="D10" s="299"/>
      <c r="E10" s="299"/>
      <c r="F10" s="299"/>
      <c r="G10" s="299"/>
      <c r="H10" s="299"/>
      <c r="I10" s="299"/>
      <c r="J10" s="299"/>
      <c r="K10" s="299"/>
      <c r="L10" s="627" t="str">
        <f>IF('1.基本データ(このシートは削除しないこと！)'!H11=0,"",'1.基本データ(このシートは削除しないこと！)'!H11)</f>
        <v>○○・△△特定建設工事共同企業体</v>
      </c>
      <c r="M10" s="627"/>
      <c r="N10" s="627"/>
      <c r="O10" s="627"/>
      <c r="P10" s="627"/>
      <c r="Q10" s="627"/>
      <c r="R10" s="627"/>
      <c r="S10" s="627"/>
    </row>
    <row r="11" spans="1:19" s="248" customFormat="1" ht="25.2" customHeight="1" x14ac:dyDescent="0.2">
      <c r="B11" s="299"/>
      <c r="C11" s="299"/>
      <c r="D11" s="299"/>
      <c r="E11" s="299"/>
      <c r="F11" s="299"/>
      <c r="G11" s="299"/>
      <c r="H11" s="299"/>
      <c r="I11" s="299"/>
      <c r="J11" s="299"/>
      <c r="K11" s="306" t="str">
        <f>IF('1.基本データ(このシートは削除しないこと！)'!H11=0," ","代表構成員")</f>
        <v>代表構成員</v>
      </c>
      <c r="L11" s="628" t="str">
        <f>'1.基本データ(このシートは削除しないこと！)'!H6</f>
        <v>○○市○○町○○番地</v>
      </c>
      <c r="M11" s="628"/>
      <c r="N11" s="628"/>
      <c r="O11" s="628"/>
      <c r="P11" s="628"/>
      <c r="Q11" s="628"/>
      <c r="R11" s="628"/>
      <c r="S11" s="628"/>
    </row>
    <row r="12" spans="1:19" s="248" customFormat="1" ht="25.2" customHeight="1" x14ac:dyDescent="0.25">
      <c r="A12" s="300"/>
      <c r="B12" s="299"/>
      <c r="C12" s="299"/>
      <c r="D12" s="299"/>
      <c r="E12" s="299"/>
      <c r="F12" s="299"/>
      <c r="G12" s="629" t="s">
        <v>438</v>
      </c>
      <c r="H12" s="629"/>
      <c r="I12" s="629"/>
      <c r="J12" s="629"/>
      <c r="K12" s="629"/>
      <c r="L12" s="628"/>
      <c r="M12" s="628"/>
      <c r="N12" s="628"/>
      <c r="O12" s="628"/>
      <c r="P12" s="628"/>
      <c r="Q12" s="628"/>
      <c r="R12" s="628"/>
      <c r="S12" s="628"/>
    </row>
    <row r="13" spans="1:19" s="248" customFormat="1" ht="25.2" customHeight="1" x14ac:dyDescent="0.25">
      <c r="A13" s="300"/>
      <c r="B13" s="299"/>
      <c r="C13" s="299"/>
      <c r="D13" s="299"/>
      <c r="E13" s="299"/>
      <c r="F13" s="299"/>
      <c r="G13" s="629" t="s">
        <v>6</v>
      </c>
      <c r="H13" s="629"/>
      <c r="I13" s="629"/>
      <c r="J13" s="629"/>
      <c r="K13" s="629"/>
      <c r="L13" s="630" t="str">
        <f>'1.基本データ(このシートは削除しないこと！)'!H7</f>
        <v>株式会社○○○○</v>
      </c>
      <c r="M13" s="630"/>
      <c r="N13" s="630"/>
      <c r="O13" s="630"/>
      <c r="P13" s="630"/>
      <c r="Q13" s="630"/>
      <c r="R13" s="630"/>
      <c r="S13" s="630"/>
    </row>
    <row r="14" spans="1:19" s="248" customFormat="1" ht="25.2" customHeight="1" x14ac:dyDescent="0.25">
      <c r="A14" s="300"/>
      <c r="B14" s="299"/>
      <c r="C14" s="299"/>
      <c r="D14" s="299"/>
      <c r="E14" s="299"/>
      <c r="F14" s="299"/>
      <c r="G14" s="629" t="s">
        <v>13</v>
      </c>
      <c r="H14" s="629"/>
      <c r="I14" s="629"/>
      <c r="J14" s="629"/>
      <c r="K14" s="629"/>
      <c r="L14" s="630" t="str">
        <f>'1.基本データ(このシートは削除しないこと！)'!H8</f>
        <v>代表取締役　○○○○</v>
      </c>
      <c r="M14" s="630"/>
      <c r="N14" s="630"/>
      <c r="O14" s="630"/>
      <c r="P14" s="630"/>
      <c r="Q14" s="630"/>
      <c r="R14" s="630"/>
      <c r="S14" s="630"/>
    </row>
    <row r="15" spans="1:19" s="248" customFormat="1" ht="25.2" customHeight="1" x14ac:dyDescent="0.2">
      <c r="A15" s="300"/>
      <c r="B15" s="307"/>
      <c r="C15" s="308"/>
      <c r="D15" s="301"/>
      <c r="E15" s="299"/>
      <c r="F15" s="299"/>
      <c r="G15" s="309"/>
      <c r="H15" s="309"/>
      <c r="I15" s="309"/>
      <c r="J15" s="309"/>
      <c r="K15" s="309"/>
      <c r="L15" s="309"/>
      <c r="M15" s="309"/>
      <c r="N15" s="309"/>
      <c r="O15" s="309"/>
      <c r="P15" s="309"/>
      <c r="Q15" s="309"/>
      <c r="R15" s="309"/>
      <c r="S15" s="309"/>
    </row>
    <row r="16" spans="1:19" s="248" customFormat="1" ht="25.2" customHeight="1" x14ac:dyDescent="0.2">
      <c r="A16" s="300"/>
      <c r="B16" s="299"/>
      <c r="C16" s="299"/>
      <c r="D16" s="301"/>
      <c r="E16" s="299"/>
      <c r="F16" s="299"/>
      <c r="G16" s="637" t="s">
        <v>7</v>
      </c>
      <c r="H16" s="637"/>
      <c r="I16" s="637"/>
      <c r="J16" s="637"/>
      <c r="K16" s="637"/>
      <c r="L16" s="627" t="str">
        <f>'1.基本データ(このシートは削除しないこと！)'!H9</f>
        <v>000-000-0000</v>
      </c>
      <c r="M16" s="627"/>
      <c r="N16" s="627"/>
      <c r="O16" s="627"/>
      <c r="P16" s="627"/>
      <c r="Q16" s="627"/>
      <c r="R16" s="627"/>
      <c r="S16" s="627"/>
    </row>
    <row r="17" spans="1:19" s="248" customFormat="1" ht="25.2" customHeight="1" x14ac:dyDescent="0.2">
      <c r="A17" s="300"/>
      <c r="B17" s="299"/>
      <c r="C17" s="299"/>
      <c r="D17" s="301"/>
      <c r="E17" s="299"/>
      <c r="F17" s="299"/>
      <c r="G17" s="638" t="s">
        <v>14</v>
      </c>
      <c r="H17" s="638"/>
      <c r="I17" s="638"/>
      <c r="J17" s="638"/>
      <c r="K17" s="638"/>
      <c r="L17" s="639" t="str">
        <f>'1.基本データ(このシートは削除しないこと！)'!H10</f>
        <v>○○○○</v>
      </c>
      <c r="M17" s="639"/>
      <c r="N17" s="639"/>
      <c r="O17" s="639"/>
      <c r="P17" s="639"/>
      <c r="Q17" s="639"/>
      <c r="R17" s="639"/>
      <c r="S17" s="639"/>
    </row>
    <row r="18" spans="1:19" s="248" customFormat="1" ht="19.95" customHeight="1" x14ac:dyDescent="0.2">
      <c r="A18" s="303"/>
      <c r="B18" s="304"/>
      <c r="C18" s="301"/>
      <c r="D18" s="301"/>
      <c r="E18" s="299"/>
      <c r="F18" s="299"/>
      <c r="G18" s="299"/>
      <c r="H18" s="299"/>
      <c r="I18" s="299"/>
      <c r="J18" s="299"/>
      <c r="K18" s="299"/>
      <c r="L18" s="299"/>
      <c r="M18" s="299"/>
      <c r="N18" s="299"/>
      <c r="O18" s="299"/>
      <c r="P18" s="299"/>
      <c r="Q18" s="299"/>
      <c r="R18" s="299"/>
      <c r="S18" s="299"/>
    </row>
    <row r="19" spans="1:19" s="248" customFormat="1" ht="19.95" customHeight="1" x14ac:dyDescent="0.2">
      <c r="B19" s="299"/>
      <c r="C19" s="299"/>
      <c r="D19" s="299"/>
      <c r="E19" s="299"/>
      <c r="F19" s="299"/>
      <c r="G19" s="299"/>
      <c r="H19" s="299"/>
      <c r="I19" s="299"/>
      <c r="J19" s="299"/>
      <c r="K19" s="299"/>
      <c r="L19" s="299"/>
      <c r="M19" s="299"/>
      <c r="N19" s="299"/>
      <c r="O19" s="299"/>
      <c r="P19" s="299"/>
      <c r="Q19" s="299"/>
      <c r="R19" s="299"/>
      <c r="S19" s="299"/>
    </row>
    <row r="20" spans="1:19" s="248" customFormat="1" ht="19.95" customHeight="1" x14ac:dyDescent="0.2">
      <c r="B20" s="299"/>
      <c r="C20" s="640"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令和6年7月26日付けで公告のありました第２４－０１１３５－００１１号 本庁舎第３電気室改修工事について入札いたしますので、下記の書類を添えて技術提案書を提出します。　　　
　なお、提出する書類の内容は、事実と相違ないことを誓約します。</v>
      </c>
      <c r="D20" s="640"/>
      <c r="E20" s="640"/>
      <c r="F20" s="640"/>
      <c r="G20" s="640"/>
      <c r="H20" s="640"/>
      <c r="I20" s="640"/>
      <c r="J20" s="640"/>
      <c r="K20" s="640"/>
      <c r="L20" s="640"/>
      <c r="M20" s="640"/>
      <c r="N20" s="640"/>
      <c r="O20" s="640"/>
      <c r="P20" s="640"/>
      <c r="Q20" s="640"/>
      <c r="R20" s="640"/>
      <c r="S20" s="640"/>
    </row>
    <row r="21" spans="1:19" s="248" customFormat="1" ht="19.95" customHeight="1" x14ac:dyDescent="0.2">
      <c r="B21" s="299"/>
      <c r="C21" s="640"/>
      <c r="D21" s="640"/>
      <c r="E21" s="640"/>
      <c r="F21" s="640"/>
      <c r="G21" s="640"/>
      <c r="H21" s="640"/>
      <c r="I21" s="640"/>
      <c r="J21" s="640"/>
      <c r="K21" s="640"/>
      <c r="L21" s="640"/>
      <c r="M21" s="640"/>
      <c r="N21" s="640"/>
      <c r="O21" s="640"/>
      <c r="P21" s="640"/>
      <c r="Q21" s="640"/>
      <c r="R21" s="640"/>
      <c r="S21" s="640"/>
    </row>
    <row r="22" spans="1:19" s="248" customFormat="1" ht="19.95" customHeight="1" x14ac:dyDescent="0.2">
      <c r="B22" s="299"/>
      <c r="C22" s="640"/>
      <c r="D22" s="640"/>
      <c r="E22" s="640"/>
      <c r="F22" s="640"/>
      <c r="G22" s="640"/>
      <c r="H22" s="640"/>
      <c r="I22" s="640"/>
      <c r="J22" s="640"/>
      <c r="K22" s="640"/>
      <c r="L22" s="640"/>
      <c r="M22" s="640"/>
      <c r="N22" s="640"/>
      <c r="O22" s="640"/>
      <c r="P22" s="640"/>
      <c r="Q22" s="640"/>
      <c r="R22" s="640"/>
      <c r="S22" s="640"/>
    </row>
    <row r="23" spans="1:19" s="248" customFormat="1" ht="19.95" customHeight="1" x14ac:dyDescent="0.2">
      <c r="B23" s="299"/>
      <c r="C23" s="640"/>
      <c r="D23" s="640"/>
      <c r="E23" s="640"/>
      <c r="F23" s="640"/>
      <c r="G23" s="640"/>
      <c r="H23" s="640"/>
      <c r="I23" s="640"/>
      <c r="J23" s="640"/>
      <c r="K23" s="640"/>
      <c r="L23" s="640"/>
      <c r="M23" s="640"/>
      <c r="N23" s="640"/>
      <c r="O23" s="640"/>
      <c r="P23" s="640"/>
      <c r="Q23" s="640"/>
      <c r="R23" s="640"/>
      <c r="S23" s="640"/>
    </row>
    <row r="24" spans="1:19" s="248" customFormat="1" ht="19.95" customHeight="1" x14ac:dyDescent="0.2">
      <c r="B24" s="299"/>
      <c r="C24" s="640"/>
      <c r="D24" s="640"/>
      <c r="E24" s="640"/>
      <c r="F24" s="640"/>
      <c r="G24" s="640"/>
      <c r="H24" s="640"/>
      <c r="I24" s="640"/>
      <c r="J24" s="640"/>
      <c r="K24" s="640"/>
      <c r="L24" s="640"/>
      <c r="M24" s="640"/>
      <c r="N24" s="640"/>
      <c r="O24" s="640"/>
      <c r="P24" s="640"/>
      <c r="Q24" s="640"/>
      <c r="R24" s="640"/>
      <c r="S24" s="640"/>
    </row>
    <row r="25" spans="1:19" s="248" customFormat="1" ht="19.95" customHeight="1" x14ac:dyDescent="0.2">
      <c r="B25" s="299"/>
      <c r="C25" s="299"/>
      <c r="D25" s="299"/>
      <c r="E25" s="299"/>
      <c r="F25" s="299"/>
      <c r="G25" s="299"/>
      <c r="H25" s="299"/>
      <c r="I25" s="299"/>
      <c r="J25" s="299"/>
      <c r="K25" s="299"/>
      <c r="L25" s="299"/>
      <c r="M25" s="299"/>
      <c r="N25" s="299"/>
      <c r="O25" s="299"/>
      <c r="P25" s="299"/>
      <c r="Q25" s="299"/>
      <c r="R25" s="299"/>
      <c r="S25" s="299"/>
    </row>
    <row r="26" spans="1:19" s="310" customFormat="1" ht="22.95" customHeight="1" x14ac:dyDescent="0.2">
      <c r="B26" s="299"/>
      <c r="C26" s="307" t="s">
        <v>443</v>
      </c>
      <c r="D26" s="307"/>
      <c r="E26" s="307"/>
      <c r="F26" s="307"/>
      <c r="G26" s="311"/>
      <c r="H26" s="311"/>
      <c r="I26" s="311"/>
      <c r="J26" s="311"/>
      <c r="K26" s="311"/>
      <c r="L26" s="311"/>
      <c r="M26" s="311"/>
      <c r="N26" s="311"/>
      <c r="O26" s="311"/>
      <c r="P26" s="311"/>
      <c r="Q26" s="311"/>
      <c r="R26" s="311"/>
      <c r="S26" s="311"/>
    </row>
    <row r="27" spans="1:19" s="310" customFormat="1" ht="22.95" customHeight="1" x14ac:dyDescent="0.2">
      <c r="B27" s="299"/>
      <c r="C27" s="307" t="s">
        <v>439</v>
      </c>
      <c r="D27" s="307"/>
      <c r="E27" s="307"/>
      <c r="F27" s="307"/>
      <c r="G27" s="311"/>
      <c r="H27" s="311"/>
      <c r="I27" s="311"/>
      <c r="J27" s="311"/>
      <c r="K27" s="311"/>
      <c r="L27" s="311"/>
      <c r="M27" s="311"/>
      <c r="N27" s="311"/>
      <c r="O27" s="311"/>
      <c r="P27" s="311"/>
      <c r="Q27" s="311"/>
      <c r="R27" s="311"/>
      <c r="S27" s="311"/>
    </row>
    <row r="28" spans="1:19" s="310" customFormat="1" ht="22.95" customHeight="1" x14ac:dyDescent="0.2">
      <c r="B28" s="299"/>
      <c r="C28" s="305" t="s">
        <v>440</v>
      </c>
      <c r="D28" s="305"/>
      <c r="E28" s="305"/>
      <c r="F28" s="305"/>
      <c r="G28" s="299"/>
      <c r="H28" s="299"/>
      <c r="I28" s="299"/>
      <c r="J28" s="299"/>
      <c r="K28" s="299"/>
      <c r="L28" s="299"/>
      <c r="M28" s="299"/>
      <c r="N28" s="299"/>
      <c r="O28" s="299"/>
      <c r="P28" s="299"/>
      <c r="Q28" s="299"/>
      <c r="R28" s="299"/>
      <c r="S28" s="299"/>
    </row>
    <row r="29" spans="1:19" s="310" customFormat="1" ht="22.95" customHeight="1" x14ac:dyDescent="0.2">
      <c r="B29" s="299"/>
      <c r="C29" s="307"/>
      <c r="D29" s="307"/>
      <c r="E29" s="307"/>
      <c r="F29" s="307"/>
      <c r="G29" s="299"/>
      <c r="H29" s="299"/>
      <c r="I29" s="299"/>
      <c r="J29" s="299"/>
      <c r="K29" s="299"/>
      <c r="L29" s="299"/>
      <c r="M29" s="299"/>
      <c r="N29" s="299"/>
      <c r="O29" s="299"/>
      <c r="P29" s="299"/>
      <c r="Q29" s="299"/>
      <c r="R29" s="299"/>
      <c r="S29" s="299"/>
    </row>
    <row r="30" spans="1:19" s="310" customFormat="1" ht="22.95" customHeight="1" x14ac:dyDescent="0.2">
      <c r="B30" s="299"/>
      <c r="C30" s="305" t="s">
        <v>309</v>
      </c>
      <c r="D30" s="305"/>
      <c r="E30" s="305"/>
      <c r="F30" s="305"/>
      <c r="G30" s="299"/>
      <c r="H30" s="299"/>
      <c r="I30" s="299"/>
      <c r="J30" s="299"/>
      <c r="K30" s="299"/>
      <c r="L30" s="299"/>
      <c r="M30" s="299"/>
      <c r="N30" s="299"/>
      <c r="O30" s="299"/>
      <c r="P30" s="299"/>
      <c r="Q30" s="299"/>
      <c r="R30" s="299"/>
      <c r="S30" s="299"/>
    </row>
    <row r="31" spans="1:19" s="310" customFormat="1" ht="22.95" customHeight="1" x14ac:dyDescent="0.2">
      <c r="B31" s="299"/>
      <c r="C31" s="305" t="s">
        <v>441</v>
      </c>
      <c r="D31" s="305"/>
      <c r="E31" s="305"/>
      <c r="F31" s="305"/>
      <c r="G31" s="299"/>
      <c r="H31" s="299"/>
      <c r="I31" s="299"/>
      <c r="J31" s="299"/>
      <c r="K31" s="299"/>
      <c r="L31" s="299"/>
      <c r="M31" s="299"/>
      <c r="N31" s="299"/>
      <c r="O31" s="299"/>
      <c r="P31" s="299"/>
      <c r="Q31" s="299"/>
      <c r="R31" s="299"/>
      <c r="S31" s="299"/>
    </row>
    <row r="32" spans="1:19" s="310" customFormat="1" ht="22.95" customHeight="1" x14ac:dyDescent="0.2">
      <c r="B32" s="299"/>
      <c r="C32" s="305" t="s">
        <v>442</v>
      </c>
      <c r="D32" s="305"/>
      <c r="E32" s="305"/>
      <c r="F32" s="305"/>
      <c r="G32" s="299"/>
      <c r="H32" s="299"/>
      <c r="I32" s="299"/>
      <c r="J32" s="299"/>
      <c r="K32" s="299"/>
      <c r="L32" s="299"/>
      <c r="M32" s="299"/>
      <c r="N32" s="299"/>
      <c r="O32" s="299"/>
      <c r="P32" s="299"/>
      <c r="Q32" s="299"/>
      <c r="R32" s="299"/>
      <c r="S32" s="299"/>
    </row>
    <row r="33" spans="1:22" s="310" customFormat="1" ht="22.95" customHeight="1" x14ac:dyDescent="0.2">
      <c r="B33" s="299"/>
      <c r="C33" s="305"/>
      <c r="D33" s="305"/>
      <c r="E33" s="305"/>
      <c r="F33" s="305"/>
      <c r="G33" s="299"/>
      <c r="H33" s="299"/>
      <c r="I33" s="299"/>
      <c r="J33" s="299"/>
      <c r="K33" s="299"/>
      <c r="L33" s="299"/>
      <c r="M33" s="299"/>
      <c r="N33" s="299"/>
      <c r="O33" s="299"/>
      <c r="P33" s="299"/>
      <c r="Q33" s="299"/>
      <c r="R33" s="299"/>
      <c r="S33" s="299"/>
    </row>
    <row r="34" spans="1:22" s="310" customFormat="1" ht="22.95" customHeight="1" x14ac:dyDescent="0.2">
      <c r="B34" s="299"/>
      <c r="C34" s="305" t="s">
        <v>310</v>
      </c>
      <c r="D34" s="305"/>
      <c r="E34" s="305"/>
      <c r="F34" s="305"/>
      <c r="G34" s="299"/>
      <c r="H34" s="299"/>
      <c r="I34" s="299"/>
      <c r="J34" s="299"/>
      <c r="K34" s="299"/>
      <c r="L34" s="299"/>
      <c r="M34" s="299"/>
      <c r="N34" s="299"/>
      <c r="O34" s="299"/>
      <c r="P34" s="299"/>
      <c r="Q34" s="299"/>
      <c r="R34" s="299"/>
      <c r="S34" s="299"/>
    </row>
    <row r="35" spans="1:22" s="310" customFormat="1" ht="22.95" customHeight="1" x14ac:dyDescent="0.2">
      <c r="B35" s="299"/>
      <c r="C35" s="305" t="s">
        <v>8</v>
      </c>
      <c r="D35" s="305"/>
      <c r="E35" s="305"/>
      <c r="F35" s="305"/>
      <c r="G35" s="299"/>
      <c r="H35" s="299"/>
      <c r="I35" s="299"/>
      <c r="J35" s="299"/>
      <c r="K35" s="299"/>
      <c r="L35" s="299"/>
      <c r="M35" s="299"/>
      <c r="N35" s="299"/>
      <c r="O35" s="299"/>
      <c r="P35" s="299"/>
      <c r="Q35" s="299"/>
      <c r="R35" s="299"/>
      <c r="S35" s="299"/>
    </row>
    <row r="36" spans="1:22" s="310" customFormat="1" ht="22.95" customHeight="1" x14ac:dyDescent="0.2">
      <c r="B36" s="299"/>
      <c r="C36" s="305" t="s">
        <v>9</v>
      </c>
      <c r="D36" s="305"/>
      <c r="E36" s="305"/>
      <c r="F36" s="305"/>
      <c r="G36" s="299"/>
      <c r="H36" s="299"/>
      <c r="I36" s="299"/>
      <c r="J36" s="299"/>
      <c r="K36" s="299"/>
      <c r="L36" s="299"/>
      <c r="M36" s="299"/>
      <c r="N36" s="299"/>
      <c r="O36" s="299"/>
      <c r="P36" s="299"/>
      <c r="Q36" s="299"/>
      <c r="R36" s="299"/>
      <c r="S36" s="299"/>
    </row>
    <row r="37" spans="1:22" s="310" customFormat="1" ht="22.95" customHeight="1" x14ac:dyDescent="0.2">
      <c r="B37" s="299"/>
      <c r="C37" s="305" t="s">
        <v>10</v>
      </c>
      <c r="D37" s="305"/>
      <c r="E37" s="305"/>
      <c r="F37" s="305"/>
      <c r="G37" s="299"/>
      <c r="H37" s="299"/>
      <c r="I37" s="299"/>
      <c r="J37" s="299"/>
      <c r="K37" s="299"/>
      <c r="L37" s="299"/>
      <c r="M37" s="299"/>
      <c r="N37" s="299"/>
      <c r="O37" s="299"/>
      <c r="P37" s="299"/>
      <c r="Q37" s="299"/>
      <c r="R37" s="299"/>
      <c r="S37" s="299"/>
    </row>
    <row r="38" spans="1:22" s="310" customFormat="1" ht="22.95" customHeight="1" x14ac:dyDescent="0.2">
      <c r="B38" s="299"/>
      <c r="C38" s="305" t="s">
        <v>11</v>
      </c>
      <c r="D38" s="305"/>
      <c r="E38" s="305"/>
      <c r="F38" s="305"/>
      <c r="G38" s="299"/>
      <c r="H38" s="299"/>
      <c r="I38" s="299"/>
      <c r="J38" s="299"/>
      <c r="K38" s="299"/>
      <c r="L38" s="299"/>
      <c r="M38" s="299"/>
      <c r="N38" s="299"/>
      <c r="O38" s="299"/>
      <c r="P38" s="299"/>
      <c r="Q38" s="299"/>
      <c r="R38" s="299"/>
      <c r="S38" s="299"/>
    </row>
    <row r="39" spans="1:22" s="310" customFormat="1" ht="22.95" customHeight="1" x14ac:dyDescent="0.2">
      <c r="B39" s="299"/>
      <c r="C39" s="305"/>
      <c r="D39" s="305"/>
      <c r="E39" s="305"/>
      <c r="F39" s="305"/>
      <c r="G39" s="299"/>
      <c r="H39" s="299"/>
      <c r="I39" s="299"/>
      <c r="J39" s="299"/>
      <c r="K39" s="299"/>
      <c r="L39" s="299"/>
      <c r="M39" s="299"/>
      <c r="N39" s="299"/>
      <c r="O39" s="299"/>
      <c r="P39" s="299"/>
      <c r="Q39" s="299"/>
      <c r="R39" s="299"/>
      <c r="S39" s="299"/>
    </row>
    <row r="40" spans="1:22" s="310" customFormat="1" ht="22.95" customHeight="1" x14ac:dyDescent="0.2">
      <c r="B40" s="299"/>
      <c r="C40" s="305" t="s">
        <v>311</v>
      </c>
      <c r="D40" s="305"/>
      <c r="E40" s="305"/>
      <c r="F40" s="305"/>
      <c r="G40" s="299"/>
      <c r="H40" s="299"/>
      <c r="I40" s="299"/>
      <c r="J40" s="299"/>
      <c r="K40" s="299"/>
      <c r="L40" s="299"/>
      <c r="M40" s="299"/>
      <c r="N40" s="299"/>
      <c r="O40" s="299"/>
      <c r="P40" s="299"/>
      <c r="Q40" s="299"/>
      <c r="R40" s="299"/>
      <c r="S40" s="299"/>
    </row>
    <row r="41" spans="1:22" s="310" customFormat="1" ht="22.95" customHeight="1" x14ac:dyDescent="0.2">
      <c r="B41" s="299"/>
      <c r="C41" s="305" t="s">
        <v>8</v>
      </c>
      <c r="D41" s="305"/>
      <c r="E41" s="305"/>
      <c r="F41" s="305"/>
      <c r="G41" s="299"/>
      <c r="H41" s="299"/>
      <c r="I41" s="299"/>
      <c r="J41" s="299"/>
      <c r="K41" s="299"/>
      <c r="L41" s="299"/>
      <c r="M41" s="299"/>
      <c r="N41" s="299"/>
      <c r="O41" s="299"/>
      <c r="P41" s="299"/>
      <c r="Q41" s="299"/>
      <c r="R41" s="299"/>
      <c r="S41" s="299"/>
    </row>
    <row r="42" spans="1:22" s="310" customFormat="1" ht="22.95" customHeight="1" x14ac:dyDescent="0.2">
      <c r="B42" s="299"/>
      <c r="C42" s="305" t="s">
        <v>9</v>
      </c>
      <c r="D42" s="305"/>
      <c r="E42" s="305"/>
      <c r="F42" s="305"/>
      <c r="G42" s="299"/>
      <c r="H42" s="299"/>
      <c r="I42" s="299"/>
      <c r="J42" s="299"/>
      <c r="K42" s="299"/>
      <c r="L42" s="299"/>
      <c r="M42" s="299"/>
      <c r="N42" s="299"/>
      <c r="O42" s="299"/>
      <c r="P42" s="299"/>
      <c r="Q42" s="299"/>
      <c r="R42" s="299"/>
      <c r="S42" s="299"/>
    </row>
    <row r="43" spans="1:22" s="310" customFormat="1" ht="22.95" customHeight="1" x14ac:dyDescent="0.2">
      <c r="B43" s="299"/>
      <c r="C43" s="305" t="s">
        <v>10</v>
      </c>
      <c r="D43" s="305"/>
      <c r="E43" s="305"/>
      <c r="F43" s="305"/>
      <c r="G43" s="299"/>
      <c r="H43" s="299"/>
      <c r="I43" s="299"/>
      <c r="J43" s="299"/>
      <c r="K43" s="299"/>
      <c r="L43" s="299"/>
      <c r="M43" s="299"/>
      <c r="N43" s="299"/>
      <c r="O43" s="299"/>
      <c r="P43" s="299"/>
      <c r="Q43" s="299"/>
      <c r="R43" s="299"/>
      <c r="S43" s="299"/>
    </row>
    <row r="44" spans="1:22" s="310" customFormat="1" ht="22.95" customHeight="1" x14ac:dyDescent="0.2">
      <c r="B44" s="299"/>
      <c r="C44" s="305" t="s">
        <v>11</v>
      </c>
      <c r="D44" s="305"/>
      <c r="E44" s="305"/>
      <c r="F44" s="305"/>
      <c r="G44" s="299"/>
      <c r="H44" s="299"/>
      <c r="I44" s="299"/>
      <c r="J44" s="299"/>
      <c r="K44" s="299"/>
      <c r="L44" s="299"/>
      <c r="M44" s="299"/>
      <c r="N44" s="299"/>
      <c r="O44" s="299"/>
      <c r="P44" s="299"/>
      <c r="Q44" s="299"/>
      <c r="R44" s="299"/>
      <c r="S44" s="299"/>
    </row>
    <row r="45" spans="1:22" s="310" customFormat="1" ht="22.95" customHeight="1" x14ac:dyDescent="0.2">
      <c r="B45" s="299"/>
      <c r="C45" s="305" t="s">
        <v>12</v>
      </c>
      <c r="D45" s="305"/>
      <c r="E45" s="305"/>
      <c r="F45" s="305"/>
      <c r="G45" s="299"/>
      <c r="H45" s="299"/>
      <c r="I45" s="299"/>
      <c r="J45" s="299"/>
      <c r="K45" s="299"/>
      <c r="L45" s="299"/>
      <c r="M45" s="299"/>
      <c r="N45" s="299"/>
      <c r="O45" s="299"/>
      <c r="P45" s="299"/>
      <c r="Q45" s="299"/>
      <c r="R45" s="299"/>
      <c r="S45" s="299"/>
    </row>
    <row r="46" spans="1:22" s="248" customFormat="1" ht="19.95" customHeight="1" x14ac:dyDescent="0.2">
      <c r="A46" s="312"/>
      <c r="B46" s="313"/>
      <c r="C46" s="313"/>
      <c r="D46" s="314"/>
      <c r="E46" s="314"/>
      <c r="F46" s="314"/>
      <c r="G46" s="314"/>
      <c r="H46" s="314"/>
      <c r="I46" s="314"/>
      <c r="J46" s="314"/>
      <c r="K46" s="314"/>
      <c r="L46" s="314"/>
      <c r="M46" s="314"/>
      <c r="N46" s="314"/>
      <c r="O46" s="314"/>
      <c r="P46" s="314"/>
      <c r="Q46" s="299"/>
      <c r="R46" s="299"/>
      <c r="S46" s="299"/>
    </row>
    <row r="47" spans="1:22" ht="24.75" customHeight="1" thickBot="1" x14ac:dyDescent="0.25">
      <c r="A47" s="30"/>
      <c r="B47" s="31"/>
      <c r="C47" s="31"/>
      <c r="D47" s="32"/>
      <c r="E47" s="32"/>
      <c r="F47" s="32"/>
      <c r="G47" s="32"/>
      <c r="H47" s="32"/>
      <c r="I47" s="32"/>
      <c r="J47" s="32"/>
      <c r="K47" s="32"/>
      <c r="L47" s="32"/>
      <c r="M47" s="32"/>
      <c r="N47" s="32"/>
      <c r="O47" s="32"/>
      <c r="P47" s="32"/>
    </row>
    <row r="48" spans="1:22" ht="30" customHeight="1" thickTop="1" thickBot="1" x14ac:dyDescent="0.25">
      <c r="A48" s="30"/>
      <c r="B48" s="31"/>
      <c r="C48" s="31"/>
      <c r="D48" s="32"/>
      <c r="E48" s="32"/>
      <c r="F48" s="32"/>
      <c r="G48" s="32"/>
      <c r="H48" s="32"/>
      <c r="I48" s="32"/>
      <c r="J48" s="32"/>
      <c r="K48" s="32"/>
      <c r="L48" s="32"/>
      <c r="M48" s="32"/>
      <c r="N48" s="32"/>
      <c r="O48" s="32"/>
      <c r="P48" s="32"/>
      <c r="Q48" s="295"/>
      <c r="R48" s="295"/>
      <c r="S48" s="346" t="str">
        <f>'1.基本データ(このシートは削除しないこと！)'!H1</f>
        <v>令和６年度様式（令和６年４月１日以降の入札公告から適用）</v>
      </c>
      <c r="T48" s="431" t="s">
        <v>3</v>
      </c>
      <c r="U48" s="432"/>
      <c r="V48" s="33">
        <f>SUM(F53:F121)</f>
        <v>0</v>
      </c>
    </row>
    <row r="49" spans="1:42" ht="14.25" customHeight="1" thickTop="1" x14ac:dyDescent="0.2">
      <c r="A49" s="35"/>
      <c r="B49" s="382" t="s">
        <v>251</v>
      </c>
      <c r="C49" s="382"/>
      <c r="D49" s="382"/>
      <c r="E49" s="382"/>
      <c r="F49" s="382"/>
      <c r="G49" s="382"/>
      <c r="H49" s="382"/>
      <c r="I49" s="233"/>
      <c r="J49" s="233"/>
      <c r="K49" s="233"/>
      <c r="L49" s="233"/>
      <c r="M49" s="233"/>
      <c r="N49" s="233"/>
      <c r="O49" s="233"/>
      <c r="P49" s="233"/>
      <c r="Q49" s="36"/>
      <c r="S49" s="182" t="s">
        <v>317</v>
      </c>
    </row>
    <row r="50" spans="1:42" ht="16.5" customHeight="1" x14ac:dyDescent="0.2">
      <c r="A50" s="35"/>
      <c r="B50" s="383" t="s">
        <v>137</v>
      </c>
      <c r="C50" s="383"/>
      <c r="D50" s="383"/>
      <c r="E50" s="384" t="str">
        <f>'1.基本データ(このシートは削除しないこと！)'!H14&amp;'1.基本データ(このシートは削除しないこと！)'!H15</f>
        <v>第２４－０１１３５－００１１号 本庁舎第３電気室改修工事</v>
      </c>
      <c r="F50" s="384"/>
      <c r="G50" s="384"/>
      <c r="H50" s="384"/>
      <c r="I50" s="384"/>
      <c r="J50" s="384"/>
      <c r="K50" s="384"/>
      <c r="L50" s="384"/>
      <c r="M50" s="384"/>
      <c r="N50" s="384"/>
      <c r="O50" s="384"/>
      <c r="P50" s="384"/>
      <c r="Q50" s="384"/>
      <c r="R50" s="384"/>
    </row>
    <row r="51" spans="1:42" ht="16.5" customHeight="1" thickBot="1" x14ac:dyDescent="0.25">
      <c r="A51" s="35"/>
      <c r="B51" s="505" t="s">
        <v>138</v>
      </c>
      <c r="C51" s="505"/>
      <c r="D51" s="505"/>
      <c r="E51" s="293" t="str">
        <f>IF('1.基本データ(このシートは削除しないこと！)'!H11=0,'1.基本データ(このシートは削除しないこと！)'!H7,'1.基本データ(このシートは削除しないこと！)'!H11)</f>
        <v>○○・△△特定建設工事共同企業体</v>
      </c>
      <c r="F51" s="294"/>
      <c r="G51" s="294"/>
      <c r="H51" s="294"/>
      <c r="I51" s="294"/>
      <c r="J51" s="294"/>
      <c r="K51" s="294"/>
      <c r="L51" s="294"/>
      <c r="M51" s="294"/>
      <c r="N51" s="294"/>
      <c r="O51" s="294"/>
      <c r="P51" s="294"/>
      <c r="Q51" s="294"/>
      <c r="R51" s="294"/>
      <c r="S51" s="35"/>
    </row>
    <row r="52" spans="1:42" ht="22.5" customHeight="1" thickBot="1" x14ac:dyDescent="0.25">
      <c r="A52" s="35"/>
      <c r="B52" s="385" t="s">
        <v>1</v>
      </c>
      <c r="C52" s="385"/>
      <c r="D52" s="385"/>
      <c r="E52" s="38" t="s">
        <v>167</v>
      </c>
      <c r="F52" s="185" t="s">
        <v>2</v>
      </c>
      <c r="G52" s="443" t="s">
        <v>399</v>
      </c>
      <c r="H52" s="444"/>
      <c r="I52" s="444"/>
      <c r="J52" s="444"/>
      <c r="K52" s="444"/>
      <c r="L52" s="444"/>
      <c r="M52" s="444"/>
      <c r="N52" s="444"/>
      <c r="O52" s="444"/>
      <c r="P52" s="444"/>
      <c r="Q52" s="444"/>
      <c r="R52" s="444"/>
      <c r="S52" s="445"/>
      <c r="V52" s="39" t="s">
        <v>135</v>
      </c>
      <c r="AB52" s="40"/>
      <c r="AC52" s="40"/>
      <c r="AD52" s="41" t="s">
        <v>169</v>
      </c>
      <c r="AE52" s="231" t="s">
        <v>170</v>
      </c>
      <c r="AG52" s="40"/>
      <c r="AH52" s="40"/>
      <c r="AP52" s="42" t="s">
        <v>171</v>
      </c>
    </row>
    <row r="53" spans="1:42" ht="32.1" customHeight="1" thickBot="1" x14ac:dyDescent="0.2">
      <c r="A53" s="35"/>
      <c r="B53" s="529" t="s">
        <v>216</v>
      </c>
      <c r="C53" s="535" t="s">
        <v>412</v>
      </c>
      <c r="D53" s="535"/>
      <c r="E53" s="387">
        <f>AD53</f>
        <v>1</v>
      </c>
      <c r="F53" s="386" t="str">
        <f>IF(Y53=0,"-",AP53)</f>
        <v>-</v>
      </c>
      <c r="G53" s="450" t="s">
        <v>234</v>
      </c>
      <c r="H53" s="451"/>
      <c r="I53" s="409"/>
      <c r="J53" s="410"/>
      <c r="K53" s="410"/>
      <c r="L53" s="410"/>
      <c r="M53" s="410"/>
      <c r="N53" s="410"/>
      <c r="O53" s="410"/>
      <c r="P53" s="410"/>
      <c r="Q53" s="411"/>
      <c r="R53" s="282" t="s">
        <v>293</v>
      </c>
      <c r="S53" s="394"/>
      <c r="V53" s="43">
        <f>IF(I53="",0,1)</f>
        <v>0</v>
      </c>
      <c r="W53" s="43">
        <f>IF(S53="",0,1)</f>
        <v>0</v>
      </c>
      <c r="X53" s="44"/>
      <c r="Y53" s="45">
        <f>SUM(V53:W55)</f>
        <v>0</v>
      </c>
      <c r="Z53" s="46" t="s">
        <v>199</v>
      </c>
      <c r="AA53" s="47"/>
      <c r="AB53" s="48"/>
      <c r="AC53" s="49"/>
      <c r="AD53" s="50">
        <v>1</v>
      </c>
      <c r="AE53" s="51">
        <f>IF(Y53=4,AD53,0)</f>
        <v>0</v>
      </c>
      <c r="AG53" s="48"/>
      <c r="AH53" s="48"/>
      <c r="AP53" s="52">
        <f>IF(Y53=4,AE53,0)</f>
        <v>0</v>
      </c>
    </row>
    <row r="54" spans="1:42" ht="32.1" customHeight="1" thickBot="1" x14ac:dyDescent="0.25">
      <c r="A54" s="35"/>
      <c r="B54" s="530"/>
      <c r="C54" s="535"/>
      <c r="D54" s="535"/>
      <c r="E54" s="388"/>
      <c r="F54" s="386"/>
      <c r="G54" s="448" t="s">
        <v>378</v>
      </c>
      <c r="H54" s="449"/>
      <c r="I54" s="412"/>
      <c r="J54" s="413"/>
      <c r="K54" s="413"/>
      <c r="L54" s="413"/>
      <c r="M54" s="174" t="s">
        <v>287</v>
      </c>
      <c r="N54" s="413"/>
      <c r="O54" s="413"/>
      <c r="P54" s="413"/>
      <c r="Q54" s="414"/>
      <c r="R54" s="436" t="s">
        <v>300</v>
      </c>
      <c r="S54" s="418"/>
      <c r="V54" s="43">
        <f>IF(AND(I54&lt;&gt;"",N54&lt;&gt;""),1,0)</f>
        <v>0</v>
      </c>
      <c r="W54" s="53"/>
      <c r="X54" s="47"/>
      <c r="Y54" s="47"/>
      <c r="Z54" s="46"/>
      <c r="AA54" s="47"/>
      <c r="AB54" s="48"/>
      <c r="AC54" s="54"/>
      <c r="AD54" s="55"/>
      <c r="AE54" s="56"/>
      <c r="AG54" s="48"/>
      <c r="AH54" s="48"/>
      <c r="AI54" s="48"/>
      <c r="AJ54" s="48"/>
      <c r="AL54" s="97" t="s">
        <v>163</v>
      </c>
      <c r="AM54" s="97" t="s">
        <v>146</v>
      </c>
      <c r="AP54" s="57"/>
    </row>
    <row r="55" spans="1:42" ht="32.1" customHeight="1" thickBot="1" x14ac:dyDescent="0.25">
      <c r="A55" s="35"/>
      <c r="B55" s="530"/>
      <c r="C55" s="535"/>
      <c r="D55" s="535"/>
      <c r="E55" s="388"/>
      <c r="F55" s="386"/>
      <c r="G55" s="446" t="s">
        <v>290</v>
      </c>
      <c r="H55" s="447"/>
      <c r="I55" s="424"/>
      <c r="J55" s="537"/>
      <c r="K55" s="519" t="s">
        <v>289</v>
      </c>
      <c r="L55" s="520"/>
      <c r="M55" s="521" t="s">
        <v>333</v>
      </c>
      <c r="N55" s="522"/>
      <c r="O55" s="522"/>
      <c r="P55" s="274" t="s">
        <v>334</v>
      </c>
      <c r="Q55" s="187" t="s">
        <v>335</v>
      </c>
      <c r="R55" s="437"/>
      <c r="S55" s="395"/>
      <c r="V55" s="43">
        <f>IF(I55="",0,1)</f>
        <v>0</v>
      </c>
      <c r="W55" s="58"/>
      <c r="X55" s="47"/>
      <c r="Y55" s="47"/>
      <c r="AA55" s="47"/>
      <c r="AB55" s="48"/>
      <c r="AC55" s="54"/>
      <c r="AD55" s="41" t="s">
        <v>163</v>
      </c>
      <c r="AE55" s="231" t="s">
        <v>146</v>
      </c>
      <c r="AG55" s="48"/>
      <c r="AH55" s="48"/>
      <c r="AI55" s="191" t="s">
        <v>372</v>
      </c>
      <c r="AJ55" s="194"/>
      <c r="AK55" s="193">
        <f>IF($I$58=AI55,1,0)</f>
        <v>0</v>
      </c>
      <c r="AL55" s="43">
        <v>0.75</v>
      </c>
      <c r="AM55" s="64">
        <f>AK55*AL55</f>
        <v>0</v>
      </c>
      <c r="AP55" s="42" t="s">
        <v>166</v>
      </c>
    </row>
    <row r="56" spans="1:42" ht="32.1" customHeight="1" thickBot="1" x14ac:dyDescent="0.2">
      <c r="A56" s="35"/>
      <c r="B56" s="530"/>
      <c r="C56" s="534" t="s">
        <v>190</v>
      </c>
      <c r="D56" s="534"/>
      <c r="E56" s="387">
        <f>AD56</f>
        <v>1</v>
      </c>
      <c r="F56" s="532" t="str">
        <f>IF(Y56=0,"-",AP56)</f>
        <v>-</v>
      </c>
      <c r="G56" s="448" t="s">
        <v>337</v>
      </c>
      <c r="H56" s="449"/>
      <c r="I56" s="188" t="s">
        <v>284</v>
      </c>
      <c r="J56" s="316"/>
      <c r="K56" s="189" t="s">
        <v>285</v>
      </c>
      <c r="L56" s="433"/>
      <c r="M56" s="434"/>
      <c r="N56" s="189" t="s">
        <v>285</v>
      </c>
      <c r="O56" s="435"/>
      <c r="P56" s="434"/>
      <c r="Q56" s="190" t="s">
        <v>286</v>
      </c>
      <c r="R56" s="282" t="s">
        <v>293</v>
      </c>
      <c r="S56" s="394"/>
      <c r="V56" s="43">
        <f>IF(AND(J56&lt;&gt;"",L56&lt;&gt;"",O56&lt;&gt;""),1,0)</f>
        <v>0</v>
      </c>
      <c r="W56" s="43">
        <f>IF(S56="",0,1)</f>
        <v>0</v>
      </c>
      <c r="X56" s="44"/>
      <c r="Y56" s="45">
        <f>SUM(V56:W58)</f>
        <v>0</v>
      </c>
      <c r="Z56" s="46" t="s">
        <v>199</v>
      </c>
      <c r="AB56" s="48"/>
      <c r="AC56" s="191" t="s">
        <v>373</v>
      </c>
      <c r="AD56" s="192">
        <v>1</v>
      </c>
      <c r="AE56" s="193">
        <f>IF($I$58=AC56,1,0)</f>
        <v>0</v>
      </c>
      <c r="AF56" s="43">
        <v>1</v>
      </c>
      <c r="AG56" s="64">
        <f>AE56*AF56</f>
        <v>0</v>
      </c>
      <c r="AI56" s="191" t="s">
        <v>288</v>
      </c>
      <c r="AJ56" s="194"/>
      <c r="AK56" s="193">
        <f>IF($I$58=AI56,1,0)</f>
        <v>0</v>
      </c>
      <c r="AL56" s="43">
        <v>0.5</v>
      </c>
      <c r="AM56" s="64">
        <f>AK56*AL56</f>
        <v>0</v>
      </c>
      <c r="AP56" s="52">
        <f>IF(Y56=4,MAX(AG56,AM55:AM56),0)</f>
        <v>0</v>
      </c>
    </row>
    <row r="57" spans="1:42" ht="32.1" customHeight="1" thickBot="1" x14ac:dyDescent="0.25">
      <c r="A57" s="35"/>
      <c r="B57" s="530"/>
      <c r="C57" s="534"/>
      <c r="D57" s="534"/>
      <c r="E57" s="388"/>
      <c r="F57" s="533"/>
      <c r="G57" s="448" t="s">
        <v>377</v>
      </c>
      <c r="H57" s="449"/>
      <c r="I57" s="422"/>
      <c r="J57" s="423"/>
      <c r="K57" s="423"/>
      <c r="L57" s="423"/>
      <c r="M57" s="189" t="s">
        <v>287</v>
      </c>
      <c r="N57" s="423"/>
      <c r="O57" s="423"/>
      <c r="P57" s="423"/>
      <c r="Q57" s="426"/>
      <c r="R57" s="436" t="s">
        <v>300</v>
      </c>
      <c r="S57" s="418"/>
      <c r="V57" s="43">
        <f>IF(AND(I57&lt;&gt;"",N57&lt;&gt;""),1,0)</f>
        <v>0</v>
      </c>
      <c r="W57" s="53"/>
      <c r="X57" s="47"/>
      <c r="Y57" s="47"/>
      <c r="Z57" s="46"/>
      <c r="AB57" s="59"/>
      <c r="AC57" s="60"/>
      <c r="AD57" s="61"/>
      <c r="AE57" s="61"/>
      <c r="AG57" s="48"/>
      <c r="AH57" s="48"/>
    </row>
    <row r="58" spans="1:42" ht="32.1" customHeight="1" thickBot="1" x14ac:dyDescent="0.25">
      <c r="A58" s="35"/>
      <c r="B58" s="530"/>
      <c r="C58" s="534"/>
      <c r="D58" s="534"/>
      <c r="E58" s="388"/>
      <c r="F58" s="533"/>
      <c r="G58" s="448" t="s">
        <v>409</v>
      </c>
      <c r="H58" s="449"/>
      <c r="I58" s="438" t="s">
        <v>283</v>
      </c>
      <c r="J58" s="439"/>
      <c r="K58" s="439"/>
      <c r="L58" s="439"/>
      <c r="M58" s="440" t="s">
        <v>413</v>
      </c>
      <c r="N58" s="441"/>
      <c r="O58" s="441"/>
      <c r="P58" s="441"/>
      <c r="Q58" s="442"/>
      <c r="R58" s="437"/>
      <c r="S58" s="395"/>
      <c r="V58" s="43">
        <f>IF(I58="-",0,1)</f>
        <v>0</v>
      </c>
      <c r="W58" s="58" t="s">
        <v>254</v>
      </c>
      <c r="X58" s="47"/>
      <c r="Y58" s="47"/>
      <c r="AB58" s="59"/>
      <c r="AC58" s="47"/>
      <c r="AD58" s="41" t="s">
        <v>163</v>
      </c>
      <c r="AE58" s="231" t="s">
        <v>146</v>
      </c>
      <c r="AG58" s="48"/>
      <c r="AH58" s="48"/>
      <c r="AP58" s="42" t="s">
        <v>166</v>
      </c>
    </row>
    <row r="59" spans="1:42" ht="32.1" customHeight="1" thickBot="1" x14ac:dyDescent="0.25">
      <c r="A59" s="35"/>
      <c r="B59" s="530"/>
      <c r="C59" s="523" t="s">
        <v>191</v>
      </c>
      <c r="D59" s="524"/>
      <c r="E59" s="387">
        <f>AD59</f>
        <v>1</v>
      </c>
      <c r="F59" s="527" t="str">
        <f>IF(Y59=0,"-",AP59)</f>
        <v>-</v>
      </c>
      <c r="G59" s="446" t="s">
        <v>291</v>
      </c>
      <c r="H59" s="447"/>
      <c r="I59" s="419"/>
      <c r="J59" s="420"/>
      <c r="K59" s="420"/>
      <c r="L59" s="420"/>
      <c r="M59" s="420"/>
      <c r="N59" s="420"/>
      <c r="O59" s="420"/>
      <c r="P59" s="420"/>
      <c r="Q59" s="421"/>
      <c r="R59" s="404" t="s">
        <v>416</v>
      </c>
      <c r="S59" s="394"/>
      <c r="V59" s="43">
        <f>IF(I59="",0,1)</f>
        <v>0</v>
      </c>
      <c r="W59" s="43">
        <f>IF(S59="",0,1)</f>
        <v>0</v>
      </c>
      <c r="X59" s="47"/>
      <c r="Y59" s="45">
        <f>SUM(V59:W60)</f>
        <v>0</v>
      </c>
      <c r="Z59" s="46" t="s">
        <v>408</v>
      </c>
      <c r="AA59" s="62"/>
      <c r="AB59" s="59"/>
      <c r="AC59" s="54"/>
      <c r="AD59" s="50">
        <v>1</v>
      </c>
      <c r="AE59" s="51">
        <f>IF(Y59=3,AD59,0)</f>
        <v>0</v>
      </c>
      <c r="AG59" s="48"/>
      <c r="AH59" s="48"/>
      <c r="AP59" s="52">
        <f>IF(Y59=3,AE59,0)</f>
        <v>0</v>
      </c>
    </row>
    <row r="60" spans="1:42" ht="32.1" customHeight="1" thickBot="1" x14ac:dyDescent="0.25">
      <c r="A60" s="35"/>
      <c r="B60" s="530"/>
      <c r="C60" s="525"/>
      <c r="D60" s="526"/>
      <c r="E60" s="452"/>
      <c r="F60" s="528"/>
      <c r="G60" s="446" t="s">
        <v>193</v>
      </c>
      <c r="H60" s="447"/>
      <c r="I60" s="419"/>
      <c r="J60" s="420"/>
      <c r="K60" s="420"/>
      <c r="L60" s="420"/>
      <c r="M60" s="420"/>
      <c r="N60" s="420"/>
      <c r="O60" s="420"/>
      <c r="P60" s="420"/>
      <c r="Q60" s="421"/>
      <c r="R60" s="405"/>
      <c r="S60" s="395"/>
      <c r="V60" s="43">
        <f>IF(I60="",0,1)</f>
        <v>0</v>
      </c>
      <c r="W60" s="58"/>
      <c r="X60" s="47"/>
      <c r="Y60" s="47"/>
      <c r="AA60" s="62"/>
      <c r="AB60" s="59"/>
      <c r="AC60" s="54"/>
      <c r="AD60" s="55"/>
      <c r="AE60" s="55"/>
      <c r="AG60" s="48"/>
      <c r="AH60" s="48"/>
      <c r="AP60" s="42" t="s">
        <v>166</v>
      </c>
    </row>
    <row r="61" spans="1:42" ht="32.1" customHeight="1" thickBot="1" x14ac:dyDescent="0.25">
      <c r="A61" s="35"/>
      <c r="B61" s="530"/>
      <c r="C61" s="534" t="s">
        <v>194</v>
      </c>
      <c r="D61" s="534"/>
      <c r="E61" s="238">
        <f>AD61</f>
        <v>0.5</v>
      </c>
      <c r="F61" s="232" t="str">
        <f>AP61</f>
        <v>-</v>
      </c>
      <c r="G61" s="515" t="s">
        <v>410</v>
      </c>
      <c r="H61" s="516"/>
      <c r="I61" s="538" t="s">
        <v>283</v>
      </c>
      <c r="J61" s="539"/>
      <c r="K61" s="539"/>
      <c r="L61" s="539"/>
      <c r="M61" s="539"/>
      <c r="N61" s="539"/>
      <c r="O61" s="539"/>
      <c r="P61" s="539"/>
      <c r="Q61" s="540"/>
      <c r="R61" s="429"/>
      <c r="S61" s="430"/>
      <c r="V61" s="43">
        <f>IF(I61="有",1,0)</f>
        <v>0</v>
      </c>
      <c r="W61" s="46" t="s">
        <v>172</v>
      </c>
      <c r="AB61" s="63"/>
      <c r="AC61" s="63"/>
      <c r="AD61" s="64">
        <v>0.5</v>
      </c>
      <c r="AE61" s="65"/>
      <c r="AG61" s="63"/>
      <c r="AH61" s="63"/>
      <c r="AI61" s="63"/>
      <c r="AJ61" s="63"/>
      <c r="AK61" s="63"/>
      <c r="AP61" s="66" t="str">
        <f>IF(V61=1,AD61,"-")</f>
        <v>-</v>
      </c>
    </row>
    <row r="62" spans="1:42" ht="49.35" customHeight="1" thickBot="1" x14ac:dyDescent="0.25">
      <c r="A62" s="35"/>
      <c r="B62" s="530"/>
      <c r="C62" s="398" t="s">
        <v>195</v>
      </c>
      <c r="D62" s="398"/>
      <c r="E62" s="351">
        <f>AD62</f>
        <v>0.5</v>
      </c>
      <c r="F62" s="352" t="str">
        <f>AP62</f>
        <v>-</v>
      </c>
      <c r="G62" s="513" t="s">
        <v>466</v>
      </c>
      <c r="H62" s="514"/>
      <c r="I62" s="514"/>
      <c r="J62" s="514"/>
      <c r="K62" s="514"/>
      <c r="L62" s="514"/>
      <c r="M62" s="514"/>
      <c r="N62" s="514"/>
      <c r="O62" s="514"/>
      <c r="P62" s="514"/>
      <c r="Q62" s="514"/>
      <c r="R62" s="180" t="s">
        <v>400</v>
      </c>
      <c r="S62" s="207" t="s">
        <v>283</v>
      </c>
      <c r="V62" s="67">
        <f>IF(OR(S62="標準型：9名以上　(簡易型：4名以上)",S62="技能士あり"),1,0)</f>
        <v>0</v>
      </c>
      <c r="W62" s="46" t="s">
        <v>172</v>
      </c>
      <c r="AB62" s="63"/>
      <c r="AC62" s="63"/>
      <c r="AD62" s="68">
        <v>0.5</v>
      </c>
      <c r="AE62" s="65"/>
      <c r="AG62" s="63"/>
      <c r="AH62" s="63"/>
      <c r="AI62" s="63"/>
      <c r="AJ62" s="63"/>
      <c r="AK62" s="63"/>
      <c r="AP62" s="69" t="str">
        <f t="shared" ref="AP62:AP63" si="0">IF(V62=1,AD62,"-")</f>
        <v>-</v>
      </c>
    </row>
    <row r="63" spans="1:42" ht="32.1" customHeight="1" thickBot="1" x14ac:dyDescent="0.25">
      <c r="A63" s="35"/>
      <c r="B63" s="531"/>
      <c r="C63" s="448" t="s">
        <v>319</v>
      </c>
      <c r="D63" s="536"/>
      <c r="E63" s="183">
        <f>AD63</f>
        <v>0.25</v>
      </c>
      <c r="F63" s="186" t="str">
        <f>AP63</f>
        <v>-</v>
      </c>
      <c r="G63" s="427" t="s">
        <v>434</v>
      </c>
      <c r="H63" s="428"/>
      <c r="I63" s="428"/>
      <c r="J63" s="428"/>
      <c r="K63" s="428"/>
      <c r="L63" s="428"/>
      <c r="M63" s="428"/>
      <c r="N63" s="428"/>
      <c r="O63" s="428"/>
      <c r="P63" s="428"/>
      <c r="Q63" s="428"/>
      <c r="R63" s="181" t="s">
        <v>401</v>
      </c>
      <c r="S63" s="208" t="s">
        <v>283</v>
      </c>
      <c r="V63" s="43">
        <f>IF(S63="有",1,0)</f>
        <v>0</v>
      </c>
      <c r="W63" s="58"/>
      <c r="X63" s="47"/>
      <c r="AD63" s="64">
        <v>0.25</v>
      </c>
      <c r="AE63" s="70"/>
      <c r="AG63" s="48"/>
      <c r="AH63" s="48"/>
      <c r="AP63" s="71" t="str">
        <f t="shared" si="0"/>
        <v>-</v>
      </c>
    </row>
    <row r="64" spans="1:42" ht="32.1" customHeight="1" thickBot="1" x14ac:dyDescent="0.25">
      <c r="A64" s="35"/>
      <c r="B64" s="531"/>
      <c r="C64" s="448" t="s">
        <v>411</v>
      </c>
      <c r="D64" s="536"/>
      <c r="E64" s="183">
        <f t="shared" ref="E64" si="1">AD64</f>
        <v>0.25</v>
      </c>
      <c r="F64" s="186" t="str">
        <f>IF('1.基本データ(このシートは削除しないこと！)'!H16=1,AP64,"-")</f>
        <v>-</v>
      </c>
      <c r="G64" s="427" t="s">
        <v>467</v>
      </c>
      <c r="H64" s="428"/>
      <c r="I64" s="428"/>
      <c r="J64" s="428"/>
      <c r="K64" s="428"/>
      <c r="L64" s="428"/>
      <c r="M64" s="428"/>
      <c r="N64" s="428"/>
      <c r="O64" s="428"/>
      <c r="P64" s="428"/>
      <c r="Q64" s="428"/>
      <c r="R64" s="181" t="s">
        <v>402</v>
      </c>
      <c r="S64" s="208" t="s">
        <v>283</v>
      </c>
      <c r="V64" s="43">
        <f>IF(S64="有",1,0)</f>
        <v>0</v>
      </c>
      <c r="W64" s="47"/>
      <c r="X64" s="47"/>
      <c r="AD64" s="64">
        <v>0.25</v>
      </c>
      <c r="AE64" s="72">
        <f>IF('1.基本データ(このシートは削除しないこと！)'!H16=1,1,0)</f>
        <v>0</v>
      </c>
      <c r="AF64" s="34">
        <f>AD64*AE64</f>
        <v>0</v>
      </c>
      <c r="AG64" s="48"/>
      <c r="AH64" s="48"/>
      <c r="AL64" s="97" t="s">
        <v>163</v>
      </c>
      <c r="AM64" s="97" t="s">
        <v>146</v>
      </c>
      <c r="AP64" s="71" t="str">
        <f>IF(V64=1,AF64,"-")</f>
        <v>-</v>
      </c>
    </row>
    <row r="65" spans="1:42" ht="32.1" customHeight="1" thickBot="1" x14ac:dyDescent="0.25">
      <c r="A65" s="35"/>
      <c r="B65" s="531"/>
      <c r="C65" s="448" t="s">
        <v>320</v>
      </c>
      <c r="D65" s="536"/>
      <c r="E65" s="183">
        <f>AD65</f>
        <v>0.25</v>
      </c>
      <c r="F65" s="186" t="str">
        <f>AP65</f>
        <v>-</v>
      </c>
      <c r="G65" s="427" t="s">
        <v>316</v>
      </c>
      <c r="H65" s="428"/>
      <c r="I65" s="428"/>
      <c r="J65" s="428"/>
      <c r="K65" s="428"/>
      <c r="L65" s="428"/>
      <c r="M65" s="428"/>
      <c r="N65" s="428"/>
      <c r="O65" s="428"/>
      <c r="P65" s="428"/>
      <c r="Q65" s="428"/>
      <c r="R65" s="181" t="s">
        <v>402</v>
      </c>
      <c r="S65" s="208" t="s">
        <v>283</v>
      </c>
      <c r="V65" s="43">
        <f>IF(S65="有",1,0)</f>
        <v>0</v>
      </c>
      <c r="W65" s="47"/>
      <c r="X65" s="47"/>
      <c r="AD65" s="64">
        <v>0.25</v>
      </c>
      <c r="AG65" s="48"/>
      <c r="AH65" s="48"/>
      <c r="AJ65" s="315" t="s">
        <v>447</v>
      </c>
      <c r="AK65" s="193">
        <f>IF($S$66=AJ65,1,0)</f>
        <v>0</v>
      </c>
      <c r="AL65" s="43">
        <v>0.5</v>
      </c>
      <c r="AM65" s="64">
        <f>AK65*AL65*AE66</f>
        <v>0</v>
      </c>
      <c r="AP65" s="172" t="str">
        <f>IF(V65=1,AD65,"-")</f>
        <v>-</v>
      </c>
    </row>
    <row r="66" spans="1:42" ht="32.1" customHeight="1" thickBot="1" x14ac:dyDescent="0.25">
      <c r="A66" s="35"/>
      <c r="B66" s="531"/>
      <c r="C66" s="448" t="s">
        <v>252</v>
      </c>
      <c r="D66" s="536"/>
      <c r="E66" s="183">
        <f>AD66</f>
        <v>0.5</v>
      </c>
      <c r="F66" s="186" t="str">
        <f>IF('1.基本データ(このシートは削除しないこと！)'!H16=1,AP66,"-")</f>
        <v>-</v>
      </c>
      <c r="G66" s="427" t="s">
        <v>468</v>
      </c>
      <c r="H66" s="428"/>
      <c r="I66" s="428"/>
      <c r="J66" s="428"/>
      <c r="K66" s="428"/>
      <c r="L66" s="428"/>
      <c r="M66" s="428"/>
      <c r="N66" s="428"/>
      <c r="O66" s="428"/>
      <c r="P66" s="428"/>
      <c r="Q66" s="428"/>
      <c r="R66" s="181" t="s">
        <v>403</v>
      </c>
      <c r="S66" s="208" t="s">
        <v>283</v>
      </c>
      <c r="V66" s="43">
        <f>IF(S66="-",0,1)</f>
        <v>0</v>
      </c>
      <c r="W66" s="47"/>
      <c r="X66" s="47"/>
      <c r="AD66" s="64">
        <v>0.5</v>
      </c>
      <c r="AE66" s="72">
        <f>IF('1.基本データ(このシートは削除しないこと！)'!H16=1,1,0)</f>
        <v>0</v>
      </c>
      <c r="AG66" s="48"/>
      <c r="AH66" s="48"/>
      <c r="AJ66" s="315" t="s">
        <v>448</v>
      </c>
      <c r="AK66" s="193">
        <f>IF($S$66=AJ66,1,0)</f>
        <v>0</v>
      </c>
      <c r="AL66" s="43">
        <v>0.25</v>
      </c>
      <c r="AM66" s="64">
        <f>AK66*AL66*AE66</f>
        <v>0</v>
      </c>
      <c r="AP66" s="74" t="str">
        <f>IF(V66=1,MAX(AM65:AM66),"-")</f>
        <v>-</v>
      </c>
    </row>
    <row r="67" spans="1:42" ht="24.9" customHeight="1" thickBot="1" x14ac:dyDescent="0.25">
      <c r="A67" s="35"/>
      <c r="B67" s="390" t="s">
        <v>217</v>
      </c>
      <c r="C67" s="396" t="s">
        <v>238</v>
      </c>
      <c r="D67" s="400" t="s">
        <v>239</v>
      </c>
      <c r="E67" s="277"/>
      <c r="F67" s="277"/>
      <c r="G67" s="517" t="s">
        <v>450</v>
      </c>
      <c r="H67" s="518"/>
      <c r="I67" s="507" t="s">
        <v>197</v>
      </c>
      <c r="J67" s="508"/>
      <c r="K67" s="508"/>
      <c r="L67" s="508"/>
      <c r="M67" s="508"/>
      <c r="N67" s="508"/>
      <c r="O67" s="508"/>
      <c r="P67" s="508"/>
      <c r="Q67" s="508"/>
      <c r="R67" s="509"/>
      <c r="S67" s="195" t="s">
        <v>458</v>
      </c>
      <c r="AD67" s="75" t="s">
        <v>163</v>
      </c>
      <c r="AP67" s="42" t="s">
        <v>166</v>
      </c>
    </row>
    <row r="68" spans="1:42" ht="32.1" customHeight="1" thickBot="1" x14ac:dyDescent="0.25">
      <c r="A68" s="35"/>
      <c r="B68" s="391"/>
      <c r="C68" s="397"/>
      <c r="D68" s="400"/>
      <c r="E68" s="387">
        <f>AD68</f>
        <v>0.5</v>
      </c>
      <c r="F68" s="401" t="str">
        <f>IF(SUM(Z68:Z70)=0,"-",AP68)</f>
        <v>-</v>
      </c>
      <c r="G68" s="641"/>
      <c r="H68" s="642"/>
      <c r="I68" s="510"/>
      <c r="J68" s="511"/>
      <c r="K68" s="511"/>
      <c r="L68" s="511"/>
      <c r="M68" s="511"/>
      <c r="N68" s="511"/>
      <c r="O68" s="511"/>
      <c r="P68" s="511"/>
      <c r="Q68" s="511"/>
      <c r="R68" s="512"/>
      <c r="S68" s="209"/>
      <c r="V68" s="45">
        <f>IF(G68="",0,1)</f>
        <v>0</v>
      </c>
      <c r="W68" s="76">
        <f>IF(I68="",0,1)</f>
        <v>0</v>
      </c>
      <c r="X68" s="43">
        <f>IF(S68&gt;=10,1,0)</f>
        <v>0</v>
      </c>
      <c r="Y68" s="44"/>
      <c r="Z68" s="45">
        <f>SUM(V68:X68)</f>
        <v>0</v>
      </c>
      <c r="AA68" s="46" t="s">
        <v>250</v>
      </c>
      <c r="AD68" s="77">
        <v>0.5</v>
      </c>
      <c r="AP68" s="78">
        <f>IF(OR(Z68=3,Z69=3,Z70=3),AD68,0)</f>
        <v>0</v>
      </c>
    </row>
    <row r="69" spans="1:42" ht="32.1" customHeight="1" thickBot="1" x14ac:dyDescent="0.25">
      <c r="A69" s="35"/>
      <c r="B69" s="391"/>
      <c r="C69" s="397"/>
      <c r="D69" s="399"/>
      <c r="E69" s="388"/>
      <c r="F69" s="402"/>
      <c r="G69" s="643" t="s">
        <v>449</v>
      </c>
      <c r="H69" s="644"/>
      <c r="I69" s="373"/>
      <c r="J69" s="374"/>
      <c r="K69" s="374"/>
      <c r="L69" s="374"/>
      <c r="M69" s="374"/>
      <c r="N69" s="374"/>
      <c r="O69" s="374"/>
      <c r="P69" s="374"/>
      <c r="Q69" s="374"/>
      <c r="R69" s="375"/>
      <c r="S69" s="210"/>
      <c r="V69" s="79" t="s">
        <v>253</v>
      </c>
      <c r="W69" s="43">
        <f>IF(I69="",0,1)</f>
        <v>0</v>
      </c>
      <c r="X69" s="43">
        <f>IF(S69&gt;=10,1,0)</f>
        <v>0</v>
      </c>
      <c r="Y69" s="80"/>
      <c r="Z69" s="45">
        <f>V68+SUM(W69:X69)</f>
        <v>0</v>
      </c>
      <c r="AA69" s="46" t="s">
        <v>250</v>
      </c>
      <c r="AD69" s="81"/>
      <c r="AP69" s="40"/>
    </row>
    <row r="70" spans="1:42" ht="32.1" customHeight="1" thickBot="1" x14ac:dyDescent="0.25">
      <c r="A70" s="35"/>
      <c r="B70" s="391"/>
      <c r="C70" s="397"/>
      <c r="D70" s="398" t="s">
        <v>240</v>
      </c>
      <c r="E70" s="388"/>
      <c r="F70" s="402"/>
      <c r="G70" s="458" t="s">
        <v>198</v>
      </c>
      <c r="H70" s="459"/>
      <c r="I70" s="415" t="s">
        <v>315</v>
      </c>
      <c r="J70" s="416"/>
      <c r="K70" s="416"/>
      <c r="L70" s="416"/>
      <c r="M70" s="416"/>
      <c r="N70" s="416"/>
      <c r="O70" s="416"/>
      <c r="P70" s="416"/>
      <c r="Q70" s="416"/>
      <c r="R70" s="417"/>
      <c r="S70" s="211"/>
      <c r="V70" s="47"/>
      <c r="W70" s="82"/>
      <c r="X70" s="43">
        <f>IF(S70="",0,1)</f>
        <v>0</v>
      </c>
      <c r="Y70" s="43">
        <f>IF(S71="",0,1)</f>
        <v>0</v>
      </c>
      <c r="Z70" s="45">
        <f>V68+SUM(X70:Y70)</f>
        <v>0</v>
      </c>
      <c r="AA70" s="46" t="s">
        <v>250</v>
      </c>
      <c r="AD70" s="83"/>
      <c r="AP70" s="40"/>
    </row>
    <row r="71" spans="1:42" ht="32.1" customHeight="1" thickBot="1" x14ac:dyDescent="0.25">
      <c r="A71" s="35"/>
      <c r="B71" s="391"/>
      <c r="C71" s="397"/>
      <c r="D71" s="399"/>
      <c r="E71" s="452"/>
      <c r="F71" s="403"/>
      <c r="G71" s="460"/>
      <c r="H71" s="461"/>
      <c r="I71" s="453" t="s">
        <v>235</v>
      </c>
      <c r="J71" s="454"/>
      <c r="K71" s="454"/>
      <c r="L71" s="454"/>
      <c r="M71" s="454"/>
      <c r="N71" s="454"/>
      <c r="O71" s="454"/>
      <c r="P71" s="454"/>
      <c r="Q71" s="454"/>
      <c r="R71" s="455"/>
      <c r="S71" s="211"/>
      <c r="AD71" s="41" t="s">
        <v>163</v>
      </c>
      <c r="AE71" s="231" t="s">
        <v>146</v>
      </c>
      <c r="AP71" s="42" t="s">
        <v>166</v>
      </c>
    </row>
    <row r="72" spans="1:42" ht="25.2" customHeight="1" thickBot="1" x14ac:dyDescent="0.25">
      <c r="A72" s="35"/>
      <c r="B72" s="391"/>
      <c r="C72" s="462" t="s">
        <v>415</v>
      </c>
      <c r="D72" s="463"/>
      <c r="E72" s="393">
        <f>AD72</f>
        <v>1</v>
      </c>
      <c r="F72" s="386" t="str">
        <f>IF(Y72=0,"-",AP72)</f>
        <v>-</v>
      </c>
      <c r="G72" s="450" t="s">
        <v>234</v>
      </c>
      <c r="H72" s="451"/>
      <c r="I72" s="409"/>
      <c r="J72" s="410"/>
      <c r="K72" s="410"/>
      <c r="L72" s="410"/>
      <c r="M72" s="410"/>
      <c r="N72" s="410"/>
      <c r="O72" s="410"/>
      <c r="P72" s="410"/>
      <c r="Q72" s="411"/>
      <c r="R72" s="376" t="s">
        <v>421</v>
      </c>
      <c r="S72" s="394"/>
      <c r="V72" s="43">
        <f>IF(I72="",0,1)</f>
        <v>0</v>
      </c>
      <c r="W72" s="43">
        <f>IF(S72="",0,1)</f>
        <v>0</v>
      </c>
      <c r="X72" s="44"/>
      <c r="Y72" s="45">
        <f>SUM(V72:W75)</f>
        <v>0</v>
      </c>
      <c r="Z72" s="46" t="s">
        <v>270</v>
      </c>
      <c r="AB72" s="84"/>
      <c r="AC72" s="84"/>
      <c r="AD72" s="64">
        <v>1</v>
      </c>
      <c r="AE72" s="51">
        <f>IF(Y72=5,AD72*V68,0)</f>
        <v>0</v>
      </c>
      <c r="AG72" s="84"/>
      <c r="AH72" s="84"/>
      <c r="AP72" s="52">
        <f>IF(Y72=5,AE72,0)</f>
        <v>0</v>
      </c>
    </row>
    <row r="73" spans="1:42" ht="25.2" customHeight="1" thickBot="1" x14ac:dyDescent="0.25">
      <c r="A73" s="35"/>
      <c r="B73" s="391"/>
      <c r="C73" s="464"/>
      <c r="D73" s="465"/>
      <c r="E73" s="393"/>
      <c r="F73" s="386"/>
      <c r="G73" s="448" t="s">
        <v>378</v>
      </c>
      <c r="H73" s="449"/>
      <c r="I73" s="412"/>
      <c r="J73" s="413"/>
      <c r="K73" s="413"/>
      <c r="L73" s="413"/>
      <c r="M73" s="174" t="s">
        <v>287</v>
      </c>
      <c r="N73" s="413"/>
      <c r="O73" s="413"/>
      <c r="P73" s="413"/>
      <c r="Q73" s="414"/>
      <c r="R73" s="377"/>
      <c r="S73" s="418"/>
      <c r="V73" s="43">
        <f>IF(AND(I73&lt;&gt;"",N73&lt;&gt;""),1,0)</f>
        <v>0</v>
      </c>
      <c r="W73" s="53"/>
      <c r="X73" s="47"/>
      <c r="Y73" s="47"/>
      <c r="Z73" s="46"/>
      <c r="AB73" s="84"/>
      <c r="AC73" s="84"/>
      <c r="AD73" s="85"/>
      <c r="AE73" s="57"/>
      <c r="AG73" s="84"/>
      <c r="AH73" s="84"/>
      <c r="AP73" s="86"/>
    </row>
    <row r="74" spans="1:42" ht="25.2" customHeight="1" thickBot="1" x14ac:dyDescent="0.25">
      <c r="A74" s="35"/>
      <c r="B74" s="391"/>
      <c r="C74" s="464"/>
      <c r="D74" s="465"/>
      <c r="E74" s="393"/>
      <c r="F74" s="386"/>
      <c r="G74" s="565" t="s">
        <v>376</v>
      </c>
      <c r="H74" s="567"/>
      <c r="I74" s="412"/>
      <c r="J74" s="413"/>
      <c r="K74" s="413"/>
      <c r="L74" s="413"/>
      <c r="M74" s="174" t="s">
        <v>287</v>
      </c>
      <c r="N74" s="413"/>
      <c r="O74" s="413"/>
      <c r="P74" s="413"/>
      <c r="Q74" s="414"/>
      <c r="R74" s="377"/>
      <c r="S74" s="418"/>
      <c r="V74" s="43">
        <f>IF(AND(I74&lt;&gt;"",N74&lt;&gt;""),1,0)</f>
        <v>0</v>
      </c>
      <c r="W74" s="58"/>
      <c r="X74" s="47"/>
      <c r="Y74" s="47"/>
      <c r="Z74" s="46"/>
      <c r="AB74" s="84"/>
      <c r="AC74" s="84"/>
      <c r="AD74" s="85"/>
      <c r="AE74" s="57"/>
      <c r="AG74" s="84"/>
      <c r="AH74" s="84"/>
      <c r="AP74" s="86"/>
    </row>
    <row r="75" spans="1:42" ht="32.1" customHeight="1" thickBot="1" x14ac:dyDescent="0.25">
      <c r="A75" s="35"/>
      <c r="B75" s="391"/>
      <c r="C75" s="464"/>
      <c r="D75" s="465"/>
      <c r="E75" s="393"/>
      <c r="F75" s="386"/>
      <c r="G75" s="446" t="s">
        <v>292</v>
      </c>
      <c r="H75" s="447"/>
      <c r="I75" s="424"/>
      <c r="J75" s="425"/>
      <c r="K75" s="519" t="s">
        <v>289</v>
      </c>
      <c r="L75" s="520"/>
      <c r="M75" s="521" t="s">
        <v>333</v>
      </c>
      <c r="N75" s="522"/>
      <c r="O75" s="522"/>
      <c r="P75" s="274" t="s">
        <v>334</v>
      </c>
      <c r="Q75" s="187" t="s">
        <v>335</v>
      </c>
      <c r="R75" s="378"/>
      <c r="S75" s="395"/>
      <c r="V75" s="43">
        <f>IF(I75="",0,1)</f>
        <v>0</v>
      </c>
      <c r="W75" s="58"/>
      <c r="X75" s="47"/>
      <c r="Y75" s="47"/>
      <c r="AB75" s="84"/>
      <c r="AC75" s="84"/>
      <c r="AD75" s="41" t="s">
        <v>163</v>
      </c>
      <c r="AE75" s="231" t="s">
        <v>146</v>
      </c>
      <c r="AG75" s="84"/>
      <c r="AH75" s="84"/>
      <c r="AP75" s="42" t="s">
        <v>166</v>
      </c>
    </row>
    <row r="76" spans="1:42" ht="25.2" customHeight="1" thickBot="1" x14ac:dyDescent="0.25">
      <c r="A76" s="35"/>
      <c r="B76" s="391"/>
      <c r="C76" s="456" t="s">
        <v>414</v>
      </c>
      <c r="D76" s="457"/>
      <c r="E76" s="393">
        <f>AD76</f>
        <v>1</v>
      </c>
      <c r="F76" s="386" t="str">
        <f>IF(Y76=0,"-",AP76)</f>
        <v>-</v>
      </c>
      <c r="G76" s="565" t="s">
        <v>294</v>
      </c>
      <c r="H76" s="567"/>
      <c r="I76" s="175" t="s">
        <v>284</v>
      </c>
      <c r="J76" s="316"/>
      <c r="K76" s="189" t="s">
        <v>285</v>
      </c>
      <c r="L76" s="433"/>
      <c r="M76" s="434"/>
      <c r="N76" s="189" t="s">
        <v>285</v>
      </c>
      <c r="O76" s="435"/>
      <c r="P76" s="434"/>
      <c r="Q76" s="196" t="s">
        <v>286</v>
      </c>
      <c r="R76" s="376" t="s">
        <v>416</v>
      </c>
      <c r="S76" s="394"/>
      <c r="V76" s="43">
        <f>IF(AND(J76&lt;&gt;"",L76&lt;&gt;"",O76&lt;&gt;""),1,0)</f>
        <v>0</v>
      </c>
      <c r="W76" s="43">
        <f>IF(S76="",0,1)</f>
        <v>0</v>
      </c>
      <c r="X76" s="44"/>
      <c r="Y76" s="45">
        <f>SUM(V76:W78)</f>
        <v>0</v>
      </c>
      <c r="Z76" s="46" t="s">
        <v>419</v>
      </c>
      <c r="AB76" s="84"/>
      <c r="AC76" s="84"/>
      <c r="AD76" s="64">
        <v>1</v>
      </c>
      <c r="AE76" s="51">
        <f>IF(Y76=4,AD76*V68,0)</f>
        <v>0</v>
      </c>
      <c r="AG76" s="84"/>
      <c r="AH76" s="84"/>
      <c r="AP76" s="52">
        <f>IF(Y76=4,AE76,0)</f>
        <v>0</v>
      </c>
    </row>
    <row r="77" spans="1:42" ht="25.2" customHeight="1" thickBot="1" x14ac:dyDescent="0.25">
      <c r="A77" s="35"/>
      <c r="B77" s="391"/>
      <c r="C77" s="458"/>
      <c r="D77" s="459"/>
      <c r="E77" s="393"/>
      <c r="F77" s="386"/>
      <c r="G77" s="448" t="s">
        <v>338</v>
      </c>
      <c r="H77" s="449"/>
      <c r="I77" s="422"/>
      <c r="J77" s="423"/>
      <c r="K77" s="423"/>
      <c r="L77" s="423"/>
      <c r="M77" s="189" t="s">
        <v>287</v>
      </c>
      <c r="N77" s="423"/>
      <c r="O77" s="423"/>
      <c r="P77" s="423"/>
      <c r="Q77" s="426"/>
      <c r="R77" s="377"/>
      <c r="S77" s="418"/>
      <c r="V77" s="43">
        <f>IF(AND(I77&lt;&gt;"",N77&lt;&gt;""),1,0)</f>
        <v>0</v>
      </c>
      <c r="W77" s="53"/>
      <c r="X77" s="47"/>
      <c r="Y77" s="47"/>
      <c r="Z77" s="46"/>
      <c r="AB77" s="84"/>
      <c r="AC77" s="84"/>
      <c r="AD77" s="85"/>
      <c r="AE77" s="84"/>
      <c r="AG77" s="84"/>
      <c r="AH77" s="84"/>
    </row>
    <row r="78" spans="1:42" ht="25.2" customHeight="1" thickBot="1" x14ac:dyDescent="0.25">
      <c r="A78" s="35"/>
      <c r="B78" s="391"/>
      <c r="C78" s="460"/>
      <c r="D78" s="461"/>
      <c r="E78" s="393"/>
      <c r="F78" s="386"/>
      <c r="G78" s="448" t="s">
        <v>339</v>
      </c>
      <c r="H78" s="449"/>
      <c r="I78" s="422"/>
      <c r="J78" s="423"/>
      <c r="K78" s="423"/>
      <c r="L78" s="423"/>
      <c r="M78" s="189" t="s">
        <v>287</v>
      </c>
      <c r="N78" s="423"/>
      <c r="O78" s="423"/>
      <c r="P78" s="423"/>
      <c r="Q78" s="426"/>
      <c r="R78" s="378"/>
      <c r="S78" s="418"/>
      <c r="V78" s="43">
        <f>IF(AND(I78&lt;&gt;"",N78&lt;&gt;""),1,0)</f>
        <v>0</v>
      </c>
      <c r="W78" s="58"/>
      <c r="X78" s="47"/>
      <c r="Y78" s="47"/>
      <c r="Z78" s="46"/>
      <c r="AB78" s="84"/>
      <c r="AC78" s="84"/>
      <c r="AD78" s="41" t="s">
        <v>163</v>
      </c>
      <c r="AE78" s="231" t="s">
        <v>146</v>
      </c>
      <c r="AG78" s="84"/>
      <c r="AH78" s="84"/>
      <c r="AP78" s="42" t="s">
        <v>166</v>
      </c>
    </row>
    <row r="79" spans="1:42" ht="25.2" customHeight="1" thickBot="1" x14ac:dyDescent="0.25">
      <c r="A79" s="35"/>
      <c r="B79" s="391"/>
      <c r="C79" s="458" t="s">
        <v>451</v>
      </c>
      <c r="D79" s="459"/>
      <c r="E79" s="387">
        <f>AD79</f>
        <v>1</v>
      </c>
      <c r="F79" s="527" t="str">
        <f>IF(Y79=0,"-",AP79)</f>
        <v>-</v>
      </c>
      <c r="G79" s="446" t="s">
        <v>192</v>
      </c>
      <c r="H79" s="447"/>
      <c r="I79" s="419"/>
      <c r="J79" s="420"/>
      <c r="K79" s="420"/>
      <c r="L79" s="420"/>
      <c r="M79" s="420"/>
      <c r="N79" s="420"/>
      <c r="O79" s="420"/>
      <c r="P79" s="420"/>
      <c r="Q79" s="421"/>
      <c r="R79" s="404" t="s">
        <v>417</v>
      </c>
      <c r="S79" s="394"/>
      <c r="V79" s="43">
        <f>IF(I79="",0,1)</f>
        <v>0</v>
      </c>
      <c r="W79" s="43">
        <f>IF(S79="",0,1)</f>
        <v>0</v>
      </c>
      <c r="X79" s="44"/>
      <c r="Y79" s="45">
        <f>SUM(V79:W80)</f>
        <v>0</v>
      </c>
      <c r="Z79" s="46" t="s">
        <v>420</v>
      </c>
      <c r="AA79" s="62"/>
      <c r="AB79" s="59"/>
      <c r="AC79" s="54"/>
      <c r="AD79" s="50">
        <v>1</v>
      </c>
      <c r="AE79" s="51">
        <f>IF(Y79=3,AD79*V68,0)</f>
        <v>0</v>
      </c>
      <c r="AG79" s="48"/>
      <c r="AH79" s="48"/>
      <c r="AP79" s="52">
        <f>IF(Y79=3,AE79,0)</f>
        <v>0</v>
      </c>
    </row>
    <row r="80" spans="1:42" ht="25.2" customHeight="1" thickBot="1" x14ac:dyDescent="0.25">
      <c r="A80" s="35"/>
      <c r="B80" s="392"/>
      <c r="C80" s="460"/>
      <c r="D80" s="461"/>
      <c r="E80" s="452"/>
      <c r="F80" s="528"/>
      <c r="G80" s="446" t="s">
        <v>193</v>
      </c>
      <c r="H80" s="447"/>
      <c r="I80" s="419"/>
      <c r="J80" s="420"/>
      <c r="K80" s="420"/>
      <c r="L80" s="420"/>
      <c r="M80" s="420"/>
      <c r="N80" s="420"/>
      <c r="O80" s="420"/>
      <c r="P80" s="420"/>
      <c r="Q80" s="421"/>
      <c r="R80" s="405"/>
      <c r="S80" s="395"/>
      <c r="V80" s="43">
        <f>IF(I80="",0,1)</f>
        <v>0</v>
      </c>
      <c r="W80" s="58"/>
      <c r="X80" s="47"/>
      <c r="Y80" s="47"/>
      <c r="AA80" s="62"/>
      <c r="AB80" s="59"/>
      <c r="AC80" s="54"/>
      <c r="AD80" s="87"/>
      <c r="AE80" s="40"/>
      <c r="AF80" s="47"/>
      <c r="AG80" s="48"/>
      <c r="AH80" s="48"/>
      <c r="AI80" s="47"/>
      <c r="AJ80" s="47"/>
      <c r="AK80" s="47"/>
      <c r="AL80" s="47"/>
      <c r="AM80" s="47"/>
      <c r="AN80" s="47"/>
      <c r="AO80" s="47"/>
      <c r="AP80" s="40"/>
    </row>
    <row r="81" spans="1:42" s="265" customFormat="1" ht="20.100000000000001" customHeight="1" x14ac:dyDescent="0.2">
      <c r="A81" s="283"/>
      <c r="B81" s="624" t="s">
        <v>389</v>
      </c>
      <c r="C81" s="624"/>
      <c r="D81" s="624"/>
      <c r="E81" s="624"/>
      <c r="F81" s="624"/>
      <c r="G81" s="624"/>
      <c r="H81" s="624"/>
      <c r="I81" s="624"/>
      <c r="J81" s="624"/>
      <c r="K81" s="624"/>
      <c r="L81" s="624"/>
      <c r="M81" s="624"/>
      <c r="N81" s="624"/>
      <c r="O81" s="624"/>
      <c r="P81" s="624"/>
      <c r="Q81" s="624"/>
      <c r="R81" s="624"/>
      <c r="S81" s="624"/>
      <c r="V81" s="284"/>
      <c r="W81" s="285"/>
      <c r="X81" s="285"/>
      <c r="Y81" s="285"/>
      <c r="Z81" s="285"/>
      <c r="AA81" s="285"/>
      <c r="AB81" s="285"/>
      <c r="AC81" s="286"/>
      <c r="AD81" s="287"/>
      <c r="AE81" s="288"/>
      <c r="AF81" s="285"/>
    </row>
    <row r="82" spans="1:42" s="265" customFormat="1" ht="17.100000000000001" customHeight="1" x14ac:dyDescent="0.2">
      <c r="A82" s="283"/>
      <c r="B82" s="372" t="s">
        <v>390</v>
      </c>
      <c r="C82" s="372"/>
      <c r="D82" s="372"/>
      <c r="E82" s="372"/>
      <c r="F82" s="372"/>
      <c r="G82" s="372"/>
      <c r="H82" s="372"/>
      <c r="I82" s="372"/>
      <c r="J82" s="372"/>
      <c r="K82" s="372"/>
      <c r="L82" s="372"/>
      <c r="M82" s="372"/>
      <c r="N82" s="372"/>
      <c r="O82" s="372"/>
      <c r="P82" s="372"/>
      <c r="Q82" s="372"/>
      <c r="R82" s="372"/>
      <c r="S82" s="372"/>
      <c r="V82" s="285"/>
      <c r="W82" s="285"/>
      <c r="X82" s="285"/>
      <c r="Y82" s="285"/>
      <c r="Z82" s="285"/>
      <c r="AA82" s="285"/>
      <c r="AB82" s="285"/>
      <c r="AC82" s="289"/>
      <c r="AD82" s="287"/>
      <c r="AE82" s="288"/>
      <c r="AF82" s="290"/>
      <c r="AG82" s="291"/>
    </row>
    <row r="83" spans="1:42" s="265" customFormat="1" ht="17.100000000000001" customHeight="1" x14ac:dyDescent="0.2">
      <c r="A83" s="283"/>
      <c r="B83" s="372" t="s">
        <v>388</v>
      </c>
      <c r="C83" s="372"/>
      <c r="D83" s="372"/>
      <c r="E83" s="372"/>
      <c r="F83" s="372"/>
      <c r="G83" s="372"/>
      <c r="H83" s="372"/>
      <c r="I83" s="372"/>
      <c r="J83" s="372"/>
      <c r="K83" s="372"/>
      <c r="L83" s="372"/>
      <c r="M83" s="372"/>
      <c r="N83" s="372"/>
      <c r="O83" s="372"/>
      <c r="P83" s="372"/>
      <c r="Q83" s="372"/>
      <c r="R83" s="372"/>
      <c r="S83" s="372"/>
      <c r="V83" s="285"/>
      <c r="W83" s="285"/>
      <c r="X83" s="285"/>
      <c r="Y83" s="285"/>
      <c r="Z83" s="285"/>
      <c r="AA83" s="285"/>
      <c r="AB83" s="285"/>
      <c r="AC83" s="289"/>
      <c r="AD83" s="287"/>
      <c r="AE83" s="288"/>
      <c r="AF83" s="290"/>
      <c r="AG83" s="292"/>
    </row>
    <row r="84" spans="1:42" s="265" customFormat="1" ht="17.100000000000001" customHeight="1" x14ac:dyDescent="0.2">
      <c r="A84" s="283"/>
      <c r="B84" s="372" t="s">
        <v>433</v>
      </c>
      <c r="C84" s="372"/>
      <c r="D84" s="372"/>
      <c r="E84" s="372"/>
      <c r="F84" s="372"/>
      <c r="G84" s="372"/>
      <c r="H84" s="372"/>
      <c r="I84" s="372"/>
      <c r="J84" s="372"/>
      <c r="K84" s="372"/>
      <c r="L84" s="372"/>
      <c r="M84" s="372"/>
      <c r="N84" s="372"/>
      <c r="O84" s="372"/>
      <c r="P84" s="372"/>
      <c r="Q84" s="372"/>
      <c r="R84" s="372"/>
      <c r="S84" s="372"/>
      <c r="V84" s="285"/>
      <c r="W84" s="285"/>
      <c r="X84" s="285"/>
      <c r="Y84" s="285"/>
      <c r="Z84" s="285"/>
      <c r="AA84" s="285"/>
      <c r="AB84" s="285"/>
      <c r="AC84" s="289"/>
      <c r="AD84" s="287"/>
      <c r="AE84" s="288"/>
      <c r="AF84" s="290"/>
      <c r="AG84" s="292"/>
    </row>
    <row r="85" spans="1:42" s="265" customFormat="1" ht="28.2" customHeight="1" x14ac:dyDescent="0.2">
      <c r="B85" s="372" t="s">
        <v>431</v>
      </c>
      <c r="C85" s="372"/>
      <c r="D85" s="372"/>
      <c r="E85" s="372"/>
      <c r="F85" s="372"/>
      <c r="G85" s="372"/>
      <c r="H85" s="372"/>
      <c r="I85" s="372"/>
      <c r="J85" s="372"/>
      <c r="K85" s="372"/>
      <c r="L85" s="372"/>
      <c r="M85" s="372"/>
      <c r="N85" s="372"/>
      <c r="O85" s="372"/>
      <c r="P85" s="372"/>
      <c r="Q85" s="372"/>
      <c r="R85" s="372"/>
      <c r="S85" s="372"/>
    </row>
    <row r="86" spans="1:42" ht="14.25" customHeight="1" x14ac:dyDescent="0.2">
      <c r="A86" s="35"/>
      <c r="B86" s="382" t="s">
        <v>237</v>
      </c>
      <c r="C86" s="382"/>
      <c r="D86" s="382"/>
      <c r="E86" s="382"/>
      <c r="F86" s="382"/>
      <c r="G86" s="382"/>
      <c r="H86" s="382"/>
      <c r="I86" s="233"/>
      <c r="J86" s="233"/>
      <c r="K86" s="233"/>
      <c r="L86" s="233"/>
      <c r="M86" s="233"/>
      <c r="N86" s="233"/>
      <c r="O86" s="233"/>
      <c r="P86" s="233"/>
      <c r="Q86" s="36"/>
      <c r="S86" s="37" t="str">
        <f>S49</f>
        <v>（簡易型）</v>
      </c>
    </row>
    <row r="87" spans="1:42" ht="16.5" customHeight="1" x14ac:dyDescent="0.2">
      <c r="A87" s="35"/>
      <c r="B87" s="383" t="s">
        <v>137</v>
      </c>
      <c r="C87" s="383"/>
      <c r="D87" s="383"/>
      <c r="E87" s="384" t="str">
        <f>'1.基本データ(このシートは削除しないこと！)'!H14&amp;'1.基本データ(このシートは削除しないこと！)'!H15</f>
        <v>第２４－０１１３５－００１１号 本庁舎第３電気室改修工事</v>
      </c>
      <c r="F87" s="384"/>
      <c r="G87" s="384"/>
      <c r="H87" s="384"/>
      <c r="I87" s="384"/>
      <c r="J87" s="384"/>
      <c r="K87" s="384"/>
      <c r="L87" s="384"/>
      <c r="M87" s="384"/>
      <c r="N87" s="384"/>
      <c r="O87" s="384"/>
      <c r="P87" s="384"/>
      <c r="Q87" s="384"/>
      <c r="R87" s="384"/>
    </row>
    <row r="88" spans="1:42" ht="18.75" customHeight="1" thickBot="1" x14ac:dyDescent="0.25">
      <c r="A88" s="35"/>
      <c r="B88" s="505" t="s">
        <v>138</v>
      </c>
      <c r="C88" s="505"/>
      <c r="D88" s="505"/>
      <c r="E88" s="293" t="str">
        <f>E51</f>
        <v>○○・△△特定建設工事共同企業体</v>
      </c>
      <c r="F88" s="35"/>
      <c r="G88" s="35"/>
      <c r="H88" s="35"/>
      <c r="I88" s="35"/>
      <c r="J88" s="35"/>
      <c r="K88" s="35"/>
      <c r="L88" s="35"/>
      <c r="M88" s="35"/>
      <c r="N88" s="35"/>
      <c r="O88" s="35"/>
      <c r="P88" s="35"/>
      <c r="Q88" s="35"/>
      <c r="R88" s="35"/>
      <c r="S88" s="35"/>
    </row>
    <row r="89" spans="1:42" ht="22.5" customHeight="1" thickBot="1" x14ac:dyDescent="0.25">
      <c r="A89" s="35"/>
      <c r="B89" s="506" t="s">
        <v>0</v>
      </c>
      <c r="C89" s="506"/>
      <c r="D89" s="506"/>
      <c r="E89" s="38" t="s">
        <v>167</v>
      </c>
      <c r="F89" s="185" t="s">
        <v>2</v>
      </c>
      <c r="G89" s="560" t="s">
        <v>398</v>
      </c>
      <c r="H89" s="561"/>
      <c r="I89" s="561"/>
      <c r="J89" s="561"/>
      <c r="K89" s="561"/>
      <c r="L89" s="561"/>
      <c r="M89" s="561"/>
      <c r="N89" s="561"/>
      <c r="O89" s="561"/>
      <c r="P89" s="561"/>
      <c r="Q89" s="561"/>
      <c r="R89" s="561"/>
      <c r="S89" s="562"/>
      <c r="V89" s="39" t="s">
        <v>135</v>
      </c>
      <c r="AA89" s="47"/>
      <c r="AD89" s="41" t="s">
        <v>163</v>
      </c>
      <c r="AH89" s="47"/>
      <c r="AI89" s="47"/>
      <c r="AJ89" s="47"/>
      <c r="AK89" s="55"/>
      <c r="AL89" s="47"/>
      <c r="AN89" s="88"/>
      <c r="AO89" s="88"/>
      <c r="AP89" s="42" t="s">
        <v>166</v>
      </c>
    </row>
    <row r="90" spans="1:42" ht="25.95" customHeight="1" thickBot="1" x14ac:dyDescent="0.25">
      <c r="A90" s="35"/>
      <c r="B90" s="467" t="s">
        <v>282</v>
      </c>
      <c r="C90" s="500" t="s">
        <v>321</v>
      </c>
      <c r="D90" s="501"/>
      <c r="E90" s="238">
        <f>AD90</f>
        <v>0.5</v>
      </c>
      <c r="F90" s="232" t="str">
        <f>AP90</f>
        <v>-</v>
      </c>
      <c r="G90" s="477" t="s">
        <v>295</v>
      </c>
      <c r="H90" s="621"/>
      <c r="I90" s="389" t="s">
        <v>400</v>
      </c>
      <c r="J90" s="389"/>
      <c r="K90" s="497" t="s">
        <v>283</v>
      </c>
      <c r="L90" s="498"/>
      <c r="M90" s="498"/>
      <c r="N90" s="498"/>
      <c r="O90" s="498"/>
      <c r="P90" s="498"/>
      <c r="Q90" s="498"/>
      <c r="R90" s="498"/>
      <c r="S90" s="499"/>
      <c r="V90" s="43">
        <f>IF(K90=リスト!H9,1,0)</f>
        <v>0</v>
      </c>
      <c r="W90" s="58"/>
      <c r="X90" s="47"/>
      <c r="Y90" s="47"/>
      <c r="AD90" s="64">
        <v>0.5</v>
      </c>
      <c r="AE90" s="70"/>
      <c r="AG90" s="48"/>
      <c r="AH90" s="48"/>
      <c r="AP90" s="91" t="str">
        <f>IF(V90=1,AD90,"-")</f>
        <v>-</v>
      </c>
    </row>
    <row r="91" spans="1:42" ht="25.95" customHeight="1" thickBot="1" x14ac:dyDescent="0.25">
      <c r="A91" s="35"/>
      <c r="B91" s="467"/>
      <c r="C91" s="500" t="s">
        <v>322</v>
      </c>
      <c r="D91" s="501"/>
      <c r="E91" s="238">
        <f t="shared" ref="E91:E97" si="2">AD91</f>
        <v>0.5</v>
      </c>
      <c r="F91" s="232" t="str">
        <f t="shared" ref="F91:F97" si="3">AP91</f>
        <v>-</v>
      </c>
      <c r="G91" s="477" t="s">
        <v>296</v>
      </c>
      <c r="H91" s="621"/>
      <c r="I91" s="389" t="s">
        <v>404</v>
      </c>
      <c r="J91" s="389"/>
      <c r="K91" s="379" t="s">
        <v>283</v>
      </c>
      <c r="L91" s="380"/>
      <c r="M91" s="380"/>
      <c r="N91" s="380"/>
      <c r="O91" s="380"/>
      <c r="P91" s="380"/>
      <c r="Q91" s="380"/>
      <c r="R91" s="380"/>
      <c r="S91" s="381"/>
      <c r="V91" s="43">
        <f>IF(K91="有",1,0)</f>
        <v>0</v>
      </c>
      <c r="W91" s="47"/>
      <c r="X91" s="90"/>
      <c r="Y91" s="47"/>
      <c r="AD91" s="64">
        <v>0.5</v>
      </c>
      <c r="AE91" s="73"/>
      <c r="AG91" s="48"/>
      <c r="AH91" s="48"/>
      <c r="AP91" s="91" t="str">
        <f t="shared" ref="AP91:AP97" si="4">IF(V91=1,AD91,"-")</f>
        <v>-</v>
      </c>
    </row>
    <row r="92" spans="1:42" ht="25.95" customHeight="1" thickBot="1" x14ac:dyDescent="0.25">
      <c r="A92" s="35"/>
      <c r="B92" s="467"/>
      <c r="C92" s="475" t="s">
        <v>200</v>
      </c>
      <c r="D92" s="476"/>
      <c r="E92" s="238">
        <f t="shared" si="2"/>
        <v>0.5</v>
      </c>
      <c r="F92" s="232" t="str">
        <f t="shared" si="3"/>
        <v>-</v>
      </c>
      <c r="G92" s="477" t="s">
        <v>297</v>
      </c>
      <c r="H92" s="621"/>
      <c r="I92" s="389" t="s">
        <v>404</v>
      </c>
      <c r="J92" s="389"/>
      <c r="K92" s="379" t="s">
        <v>283</v>
      </c>
      <c r="L92" s="380"/>
      <c r="M92" s="380"/>
      <c r="N92" s="380"/>
      <c r="O92" s="380"/>
      <c r="P92" s="380"/>
      <c r="Q92" s="380"/>
      <c r="R92" s="380"/>
      <c r="S92" s="381"/>
      <c r="V92" s="43">
        <f>IF(K92="有",1,0)</f>
        <v>0</v>
      </c>
      <c r="W92" s="47"/>
      <c r="X92" s="90"/>
      <c r="Y92" s="47"/>
      <c r="AD92" s="64">
        <v>0.5</v>
      </c>
      <c r="AE92" s="73"/>
      <c r="AG92" s="48"/>
      <c r="AH92" s="48"/>
      <c r="AP92" s="91" t="str">
        <f t="shared" si="4"/>
        <v>-</v>
      </c>
    </row>
    <row r="93" spans="1:42" ht="25.95" customHeight="1" thickBot="1" x14ac:dyDescent="0.25">
      <c r="A93" s="35"/>
      <c r="B93" s="467"/>
      <c r="C93" s="619" t="s">
        <v>201</v>
      </c>
      <c r="D93" s="620"/>
      <c r="E93" s="234">
        <f>AD93</f>
        <v>1.5</v>
      </c>
      <c r="F93" s="228" t="str">
        <f>AP93</f>
        <v>-</v>
      </c>
      <c r="G93" s="477" t="s">
        <v>454</v>
      </c>
      <c r="H93" s="621"/>
      <c r="I93" s="389" t="s">
        <v>405</v>
      </c>
      <c r="J93" s="389"/>
      <c r="K93" s="497" t="s">
        <v>283</v>
      </c>
      <c r="L93" s="498"/>
      <c r="M93" s="498"/>
      <c r="N93" s="498"/>
      <c r="O93" s="498"/>
      <c r="P93" s="498"/>
      <c r="Q93" s="498"/>
      <c r="R93" s="498"/>
      <c r="S93" s="499"/>
      <c r="V93" s="67">
        <f>IF(OR(K93=リスト!I8),1,0)</f>
        <v>0</v>
      </c>
      <c r="W93" s="47"/>
      <c r="X93" s="90"/>
      <c r="Y93" s="47"/>
      <c r="AD93" s="68">
        <v>1.5</v>
      </c>
      <c r="AE93" s="73"/>
      <c r="AG93" s="48"/>
      <c r="AH93" s="48"/>
      <c r="AM93" s="97"/>
      <c r="AP93" s="91" t="str">
        <f>IF(V93=1,AD93,"-")</f>
        <v>-</v>
      </c>
    </row>
    <row r="94" spans="1:42" ht="25.95" customHeight="1" thickBot="1" x14ac:dyDescent="0.25">
      <c r="A94" s="35"/>
      <c r="B94" s="467"/>
      <c r="C94" s="477" t="s">
        <v>263</v>
      </c>
      <c r="D94" s="478"/>
      <c r="E94" s="238">
        <f t="shared" si="2"/>
        <v>0.5</v>
      </c>
      <c r="F94" s="232" t="str">
        <f t="shared" si="3"/>
        <v>-</v>
      </c>
      <c r="G94" s="477" t="s">
        <v>298</v>
      </c>
      <c r="H94" s="621"/>
      <c r="I94" s="389" t="s">
        <v>404</v>
      </c>
      <c r="J94" s="389"/>
      <c r="K94" s="379" t="s">
        <v>283</v>
      </c>
      <c r="L94" s="380"/>
      <c r="M94" s="380"/>
      <c r="N94" s="380"/>
      <c r="O94" s="380"/>
      <c r="P94" s="380"/>
      <c r="Q94" s="380"/>
      <c r="R94" s="380"/>
      <c r="S94" s="381"/>
      <c r="V94" s="43">
        <f>IF(K94="有",1,0)</f>
        <v>0</v>
      </c>
      <c r="W94" s="47"/>
      <c r="X94" s="90"/>
      <c r="Y94" s="47"/>
      <c r="AD94" s="64">
        <v>0.5</v>
      </c>
      <c r="AE94" s="73"/>
      <c r="AG94" s="48"/>
      <c r="AH94" s="48"/>
      <c r="AM94" s="97" t="s">
        <v>163</v>
      </c>
      <c r="AP94" s="91" t="str">
        <f t="shared" si="4"/>
        <v>-</v>
      </c>
    </row>
    <row r="95" spans="1:42" ht="25.95" customHeight="1" thickBot="1" x14ac:dyDescent="0.25">
      <c r="A95" s="35"/>
      <c r="B95" s="467"/>
      <c r="C95" s="477" t="s">
        <v>299</v>
      </c>
      <c r="D95" s="478"/>
      <c r="E95" s="238">
        <f t="shared" si="2"/>
        <v>0.5</v>
      </c>
      <c r="F95" s="232" t="str">
        <f t="shared" si="3"/>
        <v>-</v>
      </c>
      <c r="G95" s="477" t="s">
        <v>298</v>
      </c>
      <c r="H95" s="621"/>
      <c r="I95" s="389" t="s">
        <v>406</v>
      </c>
      <c r="J95" s="389"/>
      <c r="K95" s="379" t="s">
        <v>283</v>
      </c>
      <c r="L95" s="380"/>
      <c r="M95" s="380"/>
      <c r="N95" s="380"/>
      <c r="O95" s="380"/>
      <c r="P95" s="380"/>
      <c r="Q95" s="380"/>
      <c r="R95" s="380"/>
      <c r="S95" s="381"/>
      <c r="V95" s="43">
        <f>IF(K95="有",1,0)</f>
        <v>0</v>
      </c>
      <c r="W95" s="47"/>
      <c r="X95" s="90"/>
      <c r="Y95" s="47"/>
      <c r="AD95" s="64">
        <v>0.5</v>
      </c>
      <c r="AE95" s="73"/>
      <c r="AG95" s="48"/>
      <c r="AH95" s="48"/>
      <c r="AJ95" s="43">
        <v>0</v>
      </c>
      <c r="AK95" s="124"/>
      <c r="AL95" s="124"/>
      <c r="AM95" s="50">
        <v>0</v>
      </c>
      <c r="AP95" s="91" t="str">
        <f t="shared" si="4"/>
        <v>-</v>
      </c>
    </row>
    <row r="96" spans="1:42" ht="26.1" customHeight="1" thickBot="1" x14ac:dyDescent="0.25">
      <c r="A96" s="35"/>
      <c r="B96" s="467"/>
      <c r="C96" s="475" t="s">
        <v>202</v>
      </c>
      <c r="D96" s="476"/>
      <c r="E96" s="238">
        <f t="shared" si="2"/>
        <v>0.5</v>
      </c>
      <c r="F96" s="232" t="str">
        <f t="shared" si="3"/>
        <v>-</v>
      </c>
      <c r="G96" s="477" t="s">
        <v>453</v>
      </c>
      <c r="H96" s="621"/>
      <c r="I96" s="389" t="s">
        <v>404</v>
      </c>
      <c r="J96" s="389"/>
      <c r="K96" s="379" t="s">
        <v>283</v>
      </c>
      <c r="L96" s="380"/>
      <c r="M96" s="380"/>
      <c r="N96" s="380"/>
      <c r="O96" s="380"/>
      <c r="P96" s="380"/>
      <c r="Q96" s="380"/>
      <c r="R96" s="380"/>
      <c r="S96" s="381"/>
      <c r="V96" s="43">
        <f>IF(K96="有",1,0)</f>
        <v>0</v>
      </c>
      <c r="W96" s="45">
        <f>IF(K98="",0,1)</f>
        <v>0</v>
      </c>
      <c r="X96" s="34" t="s">
        <v>427</v>
      </c>
      <c r="Y96" s="47"/>
      <c r="AA96" s="34" t="s">
        <v>429</v>
      </c>
      <c r="AC96" s="34" t="s">
        <v>430</v>
      </c>
      <c r="AD96" s="64">
        <v>0.5</v>
      </c>
      <c r="AE96" s="73"/>
      <c r="AG96" s="48"/>
      <c r="AH96" s="48"/>
      <c r="AJ96" s="43">
        <v>42</v>
      </c>
      <c r="AK96" s="43" t="s">
        <v>143</v>
      </c>
      <c r="AL96" s="43" t="s">
        <v>168</v>
      </c>
      <c r="AM96" s="50">
        <v>5</v>
      </c>
      <c r="AP96" s="91" t="str">
        <f t="shared" si="4"/>
        <v>-</v>
      </c>
    </row>
    <row r="97" spans="1:54" ht="26.1" customHeight="1" thickBot="1" x14ac:dyDescent="0.25">
      <c r="A97" s="35"/>
      <c r="B97" s="467"/>
      <c r="C97" s="495" t="s">
        <v>323</v>
      </c>
      <c r="D97" s="496"/>
      <c r="E97" s="184">
        <f t="shared" si="2"/>
        <v>0.5</v>
      </c>
      <c r="F97" s="198" t="str">
        <f t="shared" si="3"/>
        <v>-</v>
      </c>
      <c r="G97" s="552" t="s">
        <v>453</v>
      </c>
      <c r="H97" s="548"/>
      <c r="I97" s="389" t="s">
        <v>404</v>
      </c>
      <c r="J97" s="389"/>
      <c r="K97" s="379" t="s">
        <v>283</v>
      </c>
      <c r="L97" s="380"/>
      <c r="M97" s="380"/>
      <c r="N97" s="380"/>
      <c r="O97" s="380"/>
      <c r="P97" s="380"/>
      <c r="Q97" s="380"/>
      <c r="R97" s="380"/>
      <c r="S97" s="381"/>
      <c r="V97" s="43">
        <f>IF(K97="有",1,0)</f>
        <v>0</v>
      </c>
      <c r="W97" s="43">
        <f>IF(OR(R98=リスト!O4),1,0)</f>
        <v>0</v>
      </c>
      <c r="X97" s="43">
        <f>W96</f>
        <v>0</v>
      </c>
      <c r="Y97" s="45">
        <f>SUM(W97:X97)</f>
        <v>0</v>
      </c>
      <c r="Z97" s="46" t="s">
        <v>428</v>
      </c>
      <c r="AA97" s="43">
        <v>0.5</v>
      </c>
      <c r="AB97" s="280">
        <f>W97*AA97</f>
        <v>0</v>
      </c>
      <c r="AC97" s="276" t="str">
        <f>IF(W96=1,MAX(AB97:AB98),"-")</f>
        <v>-</v>
      </c>
      <c r="AD97" s="281">
        <v>0.5</v>
      </c>
      <c r="AE97" s="231" t="s">
        <v>146</v>
      </c>
      <c r="AF97" s="47"/>
      <c r="AG97" s="48"/>
      <c r="AH97" s="48"/>
      <c r="AJ97" s="43">
        <v>41</v>
      </c>
      <c r="AK97" s="43" t="s">
        <v>143</v>
      </c>
      <c r="AL97" s="43" t="s">
        <v>25</v>
      </c>
      <c r="AM97" s="50">
        <v>4</v>
      </c>
      <c r="AP97" s="91" t="str">
        <f t="shared" si="4"/>
        <v>-</v>
      </c>
      <c r="AS97" s="88" t="s">
        <v>225</v>
      </c>
    </row>
    <row r="98" spans="1:54" ht="26.1" customHeight="1" thickBot="1" x14ac:dyDescent="0.25">
      <c r="A98" s="35"/>
      <c r="B98" s="467"/>
      <c r="C98" s="495" t="s">
        <v>308</v>
      </c>
      <c r="D98" s="496"/>
      <c r="E98" s="183">
        <f>AA97</f>
        <v>0.5</v>
      </c>
      <c r="F98" s="186" t="str">
        <f>AP98</f>
        <v>-</v>
      </c>
      <c r="G98" s="552" t="s">
        <v>462</v>
      </c>
      <c r="H98" s="548"/>
      <c r="I98" s="622" t="s">
        <v>418</v>
      </c>
      <c r="J98" s="623"/>
      <c r="K98" s="649"/>
      <c r="L98" s="650"/>
      <c r="M98" s="650"/>
      <c r="N98" s="650"/>
      <c r="O98" s="650"/>
      <c r="P98" s="650"/>
      <c r="Q98" s="651"/>
      <c r="R98" s="647"/>
      <c r="S98" s="648"/>
      <c r="W98" s="43">
        <f>IF(OR(R98=リスト!O5),1,0)</f>
        <v>0</v>
      </c>
      <c r="X98" s="43">
        <f>W96</f>
        <v>0</v>
      </c>
      <c r="Y98" s="45">
        <f>SUM(W98:X98)</f>
        <v>0</v>
      </c>
      <c r="Z98" s="46" t="s">
        <v>330</v>
      </c>
      <c r="AA98" s="64">
        <v>0.25</v>
      </c>
      <c r="AB98" s="280">
        <f>W98*AA98</f>
        <v>0</v>
      </c>
      <c r="AC98" s="276" t="str">
        <f>IF(W96=1,MAX(AB97:AB98),"-")</f>
        <v>-</v>
      </c>
      <c r="AF98" s="47"/>
      <c r="AG98" s="48"/>
      <c r="AH98" s="48"/>
      <c r="AJ98" s="43">
        <v>40</v>
      </c>
      <c r="AK98" s="43" t="s">
        <v>143</v>
      </c>
      <c r="AL98" s="43" t="s">
        <v>4</v>
      </c>
      <c r="AM98" s="50">
        <v>3</v>
      </c>
      <c r="AP98" s="91" t="str">
        <f>IF(W96=1,MAX(AB97:AC98),"-")</f>
        <v>-</v>
      </c>
      <c r="AS98" s="88" t="s">
        <v>225</v>
      </c>
    </row>
    <row r="99" spans="1:54" ht="25.95" customHeight="1" thickBot="1" x14ac:dyDescent="0.25">
      <c r="A99" s="35"/>
      <c r="B99" s="397"/>
      <c r="C99" s="614" t="s">
        <v>324</v>
      </c>
      <c r="D99" s="614"/>
      <c r="E99" s="237">
        <f t="shared" ref="E99" si="5">AD99</f>
        <v>2.5</v>
      </c>
      <c r="F99" s="229" t="str">
        <f>AP99</f>
        <v>-</v>
      </c>
      <c r="G99" s="471" t="s">
        <v>435</v>
      </c>
      <c r="H99" s="618"/>
      <c r="I99" s="389" t="s">
        <v>402</v>
      </c>
      <c r="J99" s="389"/>
      <c r="K99" s="615" t="s">
        <v>283</v>
      </c>
      <c r="L99" s="616"/>
      <c r="M99" s="616"/>
      <c r="N99" s="616"/>
      <c r="O99" s="616"/>
      <c r="P99" s="616"/>
      <c r="Q99" s="616"/>
      <c r="R99" s="616"/>
      <c r="S99" s="617"/>
      <c r="V99" s="43">
        <f>IF(AND('1.基本データ(このシートは削除しないこと！)'!H16=1,K99=リスト!K9),1,0)</f>
        <v>0</v>
      </c>
      <c r="W99" s="43">
        <f>IF(AND('1.基本データ(このシートは削除しないこと！)'!H16=1,K99=リスト!K10),1,0)</f>
        <v>0</v>
      </c>
      <c r="X99" s="43">
        <f>IF(AND('1.基本データ(このシートは削除しないこと！)'!H16&gt;1,K99=リスト!K11),1,0)</f>
        <v>0</v>
      </c>
      <c r="Y99" s="34">
        <f>SUM(V99:X99)</f>
        <v>0</v>
      </c>
      <c r="Z99" s="46" t="s">
        <v>214</v>
      </c>
      <c r="AB99" s="63"/>
      <c r="AC99" s="93" t="s">
        <v>211</v>
      </c>
      <c r="AD99" s="94">
        <v>2.5</v>
      </c>
      <c r="AE99" s="95">
        <f>V99*AD99</f>
        <v>0</v>
      </c>
      <c r="AF99" s="612" t="str">
        <f>IF('1.基本データ(このシートは削除しないこと！)'!H16=1,MAX(AE99:AE100),"-")</f>
        <v>-</v>
      </c>
      <c r="AJ99" s="43">
        <v>32</v>
      </c>
      <c r="AK99" s="43" t="s">
        <v>144</v>
      </c>
      <c r="AL99" s="43" t="s">
        <v>168</v>
      </c>
      <c r="AM99" s="50">
        <v>3</v>
      </c>
      <c r="AP99" s="96" t="str">
        <f>IF(Y99=1,MAX(AF99:AF101),"-")</f>
        <v>-</v>
      </c>
      <c r="AS99" s="97" t="s">
        <v>243</v>
      </c>
      <c r="AT99" s="97" t="s">
        <v>244</v>
      </c>
      <c r="AY99" s="55"/>
      <c r="AZ99" s="47"/>
    </row>
    <row r="100" spans="1:54" ht="25.2" customHeight="1" thickBot="1" x14ac:dyDescent="0.25">
      <c r="A100" s="35"/>
      <c r="B100" s="397"/>
      <c r="C100" s="468" t="s">
        <v>325</v>
      </c>
      <c r="D100" s="468"/>
      <c r="E100" s="469">
        <f>AM96</f>
        <v>5</v>
      </c>
      <c r="F100" s="470" t="str">
        <f>IF(OR(K101="-",K102="-"),"-",AQ107)</f>
        <v>-</v>
      </c>
      <c r="G100" s="585" t="s">
        <v>242</v>
      </c>
      <c r="H100" s="586"/>
      <c r="I100" s="586"/>
      <c r="J100" s="586"/>
      <c r="K100" s="586"/>
      <c r="L100" s="586"/>
      <c r="M100" s="586"/>
      <c r="N100" s="586"/>
      <c r="O100" s="586"/>
      <c r="P100" s="586"/>
      <c r="Q100" s="587"/>
      <c r="R100" s="479" t="s">
        <v>387</v>
      </c>
      <c r="S100" s="480"/>
      <c r="AC100" s="98" t="s">
        <v>212</v>
      </c>
      <c r="AD100" s="99">
        <v>1.5</v>
      </c>
      <c r="AE100" s="100">
        <f>W99*AD100</f>
        <v>0</v>
      </c>
      <c r="AF100" s="613"/>
      <c r="AJ100" s="43">
        <v>31</v>
      </c>
      <c r="AK100" s="43" t="s">
        <v>144</v>
      </c>
      <c r="AL100" s="43" t="s">
        <v>25</v>
      </c>
      <c r="AM100" s="50">
        <v>2</v>
      </c>
      <c r="AO100" s="101" t="s">
        <v>249</v>
      </c>
      <c r="AS100" s="102">
        <f>IF($W103="同一市町村",1,10)</f>
        <v>10</v>
      </c>
      <c r="AT100" s="102">
        <f>IF($W106="同一市町村",1,10)</f>
        <v>10</v>
      </c>
      <c r="AY100" s="55"/>
      <c r="AZ100" s="47"/>
    </row>
    <row r="101" spans="1:54" ht="25.2" customHeight="1" thickBot="1" x14ac:dyDescent="0.25">
      <c r="A101" s="35"/>
      <c r="B101" s="397"/>
      <c r="C101" s="468"/>
      <c r="D101" s="468"/>
      <c r="E101" s="469"/>
      <c r="F101" s="470"/>
      <c r="G101" s="589" t="s">
        <v>301</v>
      </c>
      <c r="H101" s="590"/>
      <c r="I101" s="389" t="s">
        <v>402</v>
      </c>
      <c r="J101" s="389"/>
      <c r="K101" s="576" t="s">
        <v>283</v>
      </c>
      <c r="L101" s="577"/>
      <c r="M101" s="577"/>
      <c r="N101" s="577"/>
      <c r="O101" s="577"/>
      <c r="P101" s="577"/>
      <c r="Q101" s="578"/>
      <c r="R101" s="479"/>
      <c r="S101" s="480"/>
      <c r="V101" s="9" t="s">
        <v>241</v>
      </c>
      <c r="W101" s="103" t="str">
        <f>VLOOKUP(K101,リスト2!$C$3:$E$65,2,FALSE)</f>
        <v>-</v>
      </c>
      <c r="X101" s="104"/>
      <c r="AC101" s="105" t="s">
        <v>213</v>
      </c>
      <c r="AD101" s="106">
        <v>2.5</v>
      </c>
      <c r="AE101" s="107">
        <f>X99*AD101</f>
        <v>0</v>
      </c>
      <c r="AF101" s="108">
        <f>IF('1.基本データ(このシートは削除しないこと！)'!H16&gt;1,AE101,"-")</f>
        <v>0</v>
      </c>
      <c r="AJ101" s="43">
        <v>30</v>
      </c>
      <c r="AK101" s="43" t="s">
        <v>144</v>
      </c>
      <c r="AL101" s="43" t="s">
        <v>4</v>
      </c>
      <c r="AM101" s="50">
        <v>1.5</v>
      </c>
      <c r="AO101" s="109" t="e">
        <f>VLOOKUP(AC103,AJ100:AL107,3,FALSE)</f>
        <v>#N/A</v>
      </c>
      <c r="AS101" s="102">
        <f>IF($W103="同一土木",2,10)</f>
        <v>10</v>
      </c>
      <c r="AT101" s="102">
        <f>IF($W106="同一土木",2,10)</f>
        <v>10</v>
      </c>
      <c r="AY101" s="55"/>
      <c r="AZ101" s="47"/>
    </row>
    <row r="102" spans="1:54" ht="25.2" customHeight="1" thickBot="1" x14ac:dyDescent="0.25">
      <c r="A102" s="35"/>
      <c r="B102" s="397"/>
      <c r="C102" s="468"/>
      <c r="D102" s="468"/>
      <c r="E102" s="469"/>
      <c r="F102" s="470"/>
      <c r="G102" s="446" t="s">
        <v>302</v>
      </c>
      <c r="H102" s="588"/>
      <c r="I102" s="389" t="s">
        <v>402</v>
      </c>
      <c r="J102" s="389"/>
      <c r="K102" s="579" t="s">
        <v>283</v>
      </c>
      <c r="L102" s="580"/>
      <c r="M102" s="580"/>
      <c r="N102" s="580"/>
      <c r="O102" s="580"/>
      <c r="P102" s="580"/>
      <c r="Q102" s="581"/>
      <c r="R102" s="479"/>
      <c r="S102" s="480"/>
      <c r="T102" s="110"/>
      <c r="V102" s="9" t="s">
        <v>233</v>
      </c>
      <c r="W102" s="103" t="str">
        <f>VLOOKUP(K101,リスト2!$C$3:$E$65,3,FALSE)</f>
        <v>-</v>
      </c>
      <c r="X102" s="104"/>
      <c r="Z102" s="221" t="s">
        <v>258</v>
      </c>
      <c r="AA102" s="221"/>
      <c r="AB102" s="221"/>
      <c r="AC102" s="221"/>
      <c r="AE102" s="222" t="s">
        <v>259</v>
      </c>
      <c r="AF102" s="221"/>
      <c r="AG102" s="221"/>
      <c r="AJ102" s="43">
        <v>22</v>
      </c>
      <c r="AK102" s="43" t="s">
        <v>145</v>
      </c>
      <c r="AL102" s="43" t="s">
        <v>168</v>
      </c>
      <c r="AM102" s="50">
        <v>2</v>
      </c>
      <c r="AS102" s="102">
        <f>IF($W103="同一建設",3,10)</f>
        <v>10</v>
      </c>
      <c r="AT102" s="102">
        <f>IF($W106="同一建設",3,10)</f>
        <v>10</v>
      </c>
      <c r="AY102" s="55"/>
      <c r="AZ102" s="47"/>
    </row>
    <row r="103" spans="1:54" ht="25.35" customHeight="1" thickBot="1" x14ac:dyDescent="0.25">
      <c r="A103" s="35"/>
      <c r="B103" s="397"/>
      <c r="C103" s="468"/>
      <c r="D103" s="468"/>
      <c r="E103" s="469"/>
      <c r="F103" s="470"/>
      <c r="G103" s="585" t="s">
        <v>261</v>
      </c>
      <c r="H103" s="586"/>
      <c r="I103" s="586"/>
      <c r="J103" s="586"/>
      <c r="K103" s="586"/>
      <c r="L103" s="586"/>
      <c r="M103" s="586"/>
      <c r="N103" s="586"/>
      <c r="O103" s="586"/>
      <c r="P103" s="586"/>
      <c r="Q103" s="587"/>
      <c r="R103" s="479"/>
      <c r="S103" s="480"/>
      <c r="T103" s="110"/>
      <c r="V103" s="9" t="s">
        <v>236</v>
      </c>
      <c r="W103" s="10" t="str">
        <f>IF(K101="-","-",VLOOKUP($AC$103,AJ96:AM107,2,FALSE))</f>
        <v>-</v>
      </c>
      <c r="X103" s="10" t="str">
        <f>IF(K102="本店","本店",IF(K102="準本店","準本店","支店等"))</f>
        <v>支店等</v>
      </c>
      <c r="Z103" s="112" t="s">
        <v>148</v>
      </c>
      <c r="AA103" s="113" t="s">
        <v>383</v>
      </c>
      <c r="AB103" s="113" t="s">
        <v>384</v>
      </c>
      <c r="AC103" s="114">
        <f>IF(K101="-",0,MAX(AC104:AC107))</f>
        <v>0</v>
      </c>
      <c r="AE103" s="112" t="s">
        <v>148</v>
      </c>
      <c r="AF103" s="113" t="s">
        <v>384</v>
      </c>
      <c r="AG103" s="115">
        <f>IF(K104="-",0,MAX(AG104:AG107))</f>
        <v>0</v>
      </c>
      <c r="AH103" s="45">
        <f>AC103-AG103</f>
        <v>0</v>
      </c>
      <c r="AJ103" s="43">
        <v>21</v>
      </c>
      <c r="AK103" s="43" t="s">
        <v>145</v>
      </c>
      <c r="AL103" s="43" t="s">
        <v>25</v>
      </c>
      <c r="AM103" s="50">
        <v>1</v>
      </c>
      <c r="AO103" s="120" t="s">
        <v>146</v>
      </c>
      <c r="AP103" s="76"/>
      <c r="AS103" s="116">
        <f>IF($W103="県内",4,10)</f>
        <v>10</v>
      </c>
      <c r="AT103" s="116">
        <f>IF($W106="県内",4,10)</f>
        <v>10</v>
      </c>
      <c r="AU103" s="117"/>
      <c r="AY103" s="55"/>
      <c r="AZ103" s="47"/>
    </row>
    <row r="104" spans="1:54" ht="25.35" customHeight="1" thickTop="1" thickBot="1" x14ac:dyDescent="0.25">
      <c r="A104" s="35"/>
      <c r="B104" s="397"/>
      <c r="C104" s="468"/>
      <c r="D104" s="468"/>
      <c r="E104" s="469"/>
      <c r="F104" s="470"/>
      <c r="G104" s="589" t="s">
        <v>303</v>
      </c>
      <c r="H104" s="590"/>
      <c r="I104" s="389" t="s">
        <v>402</v>
      </c>
      <c r="J104" s="389"/>
      <c r="K104" s="576" t="s">
        <v>283</v>
      </c>
      <c r="L104" s="577"/>
      <c r="M104" s="577"/>
      <c r="N104" s="577"/>
      <c r="O104" s="577"/>
      <c r="P104" s="577"/>
      <c r="Q104" s="578"/>
      <c r="R104" s="479"/>
      <c r="S104" s="480"/>
      <c r="T104" s="110"/>
      <c r="U104" s="110"/>
      <c r="V104" s="9" t="s">
        <v>241</v>
      </c>
      <c r="W104" s="103" t="str">
        <f>VLOOKUP(K104,リスト2!$C$3:$E$65,2,FALSE)</f>
        <v>-</v>
      </c>
      <c r="X104" s="103" t="str">
        <f>IF(K105="有","有","-")</f>
        <v>-</v>
      </c>
      <c r="Z104" s="92">
        <f>IF(OR(K101='1.基本データ(このシートは削除しないこと！)'!D19,K101='1.基本データ(このシートは削除しないこと！)'!E19),40,0)</f>
        <v>40</v>
      </c>
      <c r="AA104" s="92">
        <f>IF(OR(K102="本店"),2,0)</f>
        <v>0</v>
      </c>
      <c r="AB104" s="92">
        <f>IF(OR(K102="準本店"),1,0)</f>
        <v>0</v>
      </c>
      <c r="AC104" s="92">
        <f>SUM(Z104:AB104)</f>
        <v>40</v>
      </c>
      <c r="AD104" s="34" t="s">
        <v>151</v>
      </c>
      <c r="AE104" s="92">
        <f>IF(OR(K104='1.基本データ(このシートは削除しないこと！)'!D19,K104='1.基本データ(このシートは削除しないこと！)'!E19),40,0)</f>
        <v>40</v>
      </c>
      <c r="AF104" s="92">
        <f>IF(K105="準本店",1,0)</f>
        <v>0</v>
      </c>
      <c r="AG104" s="92">
        <f>SUM(AE104:AF104)</f>
        <v>40</v>
      </c>
      <c r="AH104" s="34" t="s">
        <v>151</v>
      </c>
      <c r="AJ104" s="43">
        <v>20</v>
      </c>
      <c r="AK104" s="43" t="s">
        <v>145</v>
      </c>
      <c r="AL104" s="43" t="s">
        <v>4</v>
      </c>
      <c r="AM104" s="50">
        <v>0.5</v>
      </c>
      <c r="AO104" s="122" t="s">
        <v>149</v>
      </c>
      <c r="AP104" s="122" t="s">
        <v>147</v>
      </c>
      <c r="AS104" s="118">
        <f>MIN(AS100:AS103)</f>
        <v>10</v>
      </c>
      <c r="AT104" s="118">
        <f>MIN(AT100:AT103)</f>
        <v>10</v>
      </c>
      <c r="AV104" s="119"/>
      <c r="AW104" s="119"/>
      <c r="AY104" s="55"/>
      <c r="AZ104" s="47"/>
    </row>
    <row r="105" spans="1:54" ht="25.35" customHeight="1" thickBot="1" x14ac:dyDescent="0.25">
      <c r="A105" s="35"/>
      <c r="B105" s="397"/>
      <c r="C105" s="468"/>
      <c r="D105" s="468"/>
      <c r="E105" s="469"/>
      <c r="F105" s="470"/>
      <c r="G105" s="515" t="s">
        <v>304</v>
      </c>
      <c r="H105" s="593"/>
      <c r="I105" s="389" t="s">
        <v>402</v>
      </c>
      <c r="J105" s="389"/>
      <c r="K105" s="579" t="s">
        <v>283</v>
      </c>
      <c r="L105" s="580"/>
      <c r="M105" s="580"/>
      <c r="N105" s="580"/>
      <c r="O105" s="580"/>
      <c r="P105" s="580"/>
      <c r="Q105" s="581"/>
      <c r="R105" s="479"/>
      <c r="S105" s="480"/>
      <c r="T105" s="110"/>
      <c r="U105" s="110"/>
      <c r="V105" s="9" t="s">
        <v>233</v>
      </c>
      <c r="W105" s="103" t="str">
        <f>VLOOKUP(K104,リスト2!$C$3:$E$65,3,FALSE)</f>
        <v>-</v>
      </c>
      <c r="X105" s="103" t="str">
        <f>IF(K105="有","有","-")</f>
        <v>-</v>
      </c>
      <c r="Z105" s="43">
        <f>IF(OR(W101='1.基本データ(このシートは削除しないこと！)'!D20,W101='1.基本データ(このシートは削除しないこと！)'!E20),30,0)</f>
        <v>30</v>
      </c>
      <c r="AA105" s="43">
        <f>IF(OR(K102="本店"),2,0)</f>
        <v>0</v>
      </c>
      <c r="AB105" s="92">
        <f>IF(OR(K102="準本店"),1,0)</f>
        <v>0</v>
      </c>
      <c r="AC105" s="92">
        <f>SUM(Z105:AB105)</f>
        <v>30</v>
      </c>
      <c r="AD105" s="34" t="s">
        <v>152</v>
      </c>
      <c r="AE105" s="43">
        <f>IF(OR(W104='1.基本データ(このシートは削除しないこと！)'!D20,W104='1.基本データ(このシートは削除しないこと！)'!E20),30,0)</f>
        <v>30</v>
      </c>
      <c r="AF105" s="43">
        <f>IF(K105="準本店",1,0)</f>
        <v>0</v>
      </c>
      <c r="AG105" s="92">
        <f>SUM(AE105:AF105)</f>
        <v>30</v>
      </c>
      <c r="AH105" s="34" t="s">
        <v>152</v>
      </c>
      <c r="AJ105" s="43">
        <v>12</v>
      </c>
      <c r="AK105" s="43" t="s">
        <v>5</v>
      </c>
      <c r="AL105" s="43" t="s">
        <v>168</v>
      </c>
      <c r="AM105" s="50">
        <v>2</v>
      </c>
      <c r="AN105" s="249" t="s">
        <v>340</v>
      </c>
      <c r="AO105" s="50">
        <f>IF(AND('1.基本データ(このシートは削除しないこと！)'!$H$17=2,AC103&gt;=30),VLOOKUP(AC103,AJ95:AM101,4,0),0)</f>
        <v>0</v>
      </c>
      <c r="AP105" s="50">
        <f>IF(AND('1.基本データ(このシートは削除しないこと！)'!$H$17=2,AG103&gt;=30),VLOOKUP(AG103,AJ95:AM101,4,0),0)</f>
        <v>0</v>
      </c>
      <c r="AQ105" s="89"/>
      <c r="AT105" s="102">
        <f>MIN(AS104:AT104)</f>
        <v>10</v>
      </c>
      <c r="AU105" s="88" t="s">
        <v>226</v>
      </c>
      <c r="AY105" s="55"/>
      <c r="AZ105" s="47"/>
    </row>
    <row r="106" spans="1:54" ht="15" customHeight="1" thickBot="1" x14ac:dyDescent="0.25">
      <c r="A106" s="35"/>
      <c r="B106" s="397"/>
      <c r="C106" s="468"/>
      <c r="D106" s="468"/>
      <c r="E106" s="469"/>
      <c r="F106" s="470"/>
      <c r="G106" s="591" t="s">
        <v>305</v>
      </c>
      <c r="H106" s="592"/>
      <c r="I106" s="177"/>
      <c r="J106" s="176"/>
      <c r="K106" s="582" t="str">
        <f>IF(K101="-","-",W107)</f>
        <v>-</v>
      </c>
      <c r="L106" s="583"/>
      <c r="M106" s="583"/>
      <c r="N106" s="583"/>
      <c r="O106" s="583"/>
      <c r="P106" s="583"/>
      <c r="Q106" s="584"/>
      <c r="R106" s="479"/>
      <c r="S106" s="480"/>
      <c r="T106" s="121"/>
      <c r="U106" s="121"/>
      <c r="V106" s="11" t="s">
        <v>236</v>
      </c>
      <c r="W106" s="12" t="str">
        <f>IF(K104="-","-",VLOOKUP(AG103,AJ96:AM107,2,FALSE))</f>
        <v>-</v>
      </c>
      <c r="X106" s="12" t="str">
        <f>IF(K104="-","-",VLOOKUP($AG$103,AJ95:AM107,3,FALSE))</f>
        <v>-</v>
      </c>
      <c r="Z106" s="43">
        <f>IF(OR(W102='1.基本データ(このシートは削除しないこと！)'!D21,W102='1.基本データ(このシートは削除しないこと！)'!E21),20,0)</f>
        <v>20</v>
      </c>
      <c r="AA106" s="43">
        <f>IF(OR(K102="本店"),2,0)</f>
        <v>0</v>
      </c>
      <c r="AB106" s="92">
        <f>IF(OR(K102="準本店"),1,0)</f>
        <v>0</v>
      </c>
      <c r="AC106" s="92">
        <f>SUM(Z106:AB106)</f>
        <v>20</v>
      </c>
      <c r="AD106" s="34" t="s">
        <v>153</v>
      </c>
      <c r="AE106" s="43">
        <f>IF(OR(W105='1.基本データ(このシートは削除しないこと！)'!D21,W105='1.基本データ(このシートは削除しないこと！)'!E21),20,0)</f>
        <v>20</v>
      </c>
      <c r="AF106" s="43">
        <f>IF(K105="準本店",1,0)</f>
        <v>0</v>
      </c>
      <c r="AG106" s="92">
        <f>SUM(AE106:AF106)</f>
        <v>20</v>
      </c>
      <c r="AH106" s="34" t="s">
        <v>153</v>
      </c>
      <c r="AJ106" s="43">
        <v>11</v>
      </c>
      <c r="AK106" s="43" t="s">
        <v>5</v>
      </c>
      <c r="AL106" s="43" t="s">
        <v>25</v>
      </c>
      <c r="AM106" s="50">
        <v>1</v>
      </c>
      <c r="AN106" s="250" t="s">
        <v>341</v>
      </c>
      <c r="AO106" s="50">
        <f>IF(AND('1.基本データ(このシートは削除しないこと！)'!$H$17=3,AC103&gt;=20),VLOOKUP(AC103,AJ95:AM104,4,0),0)</f>
        <v>0</v>
      </c>
      <c r="AP106" s="50">
        <f>IF(AND('1.基本データ(このシートは削除しないこと！)'!$H$17=3,AG103&gt;=20),VLOOKUP(AG103,AJ95:AM104,4,0),0)</f>
        <v>0</v>
      </c>
      <c r="AQ106" s="223" t="s">
        <v>166</v>
      </c>
      <c r="AT106" s="45">
        <f>IF(AT105&lt;='1.基本データ(このシートは削除しないこと！)'!H17,1,0)</f>
        <v>0</v>
      </c>
      <c r="AU106" s="34" t="s">
        <v>247</v>
      </c>
      <c r="AY106" s="55"/>
      <c r="AZ106" s="47"/>
    </row>
    <row r="107" spans="1:54" ht="15" customHeight="1" thickBot="1" x14ac:dyDescent="0.25">
      <c r="A107" s="35"/>
      <c r="B107" s="397"/>
      <c r="C107" s="468"/>
      <c r="D107" s="468"/>
      <c r="E107" s="469"/>
      <c r="F107" s="470"/>
      <c r="G107" s="278"/>
      <c r="H107" s="178"/>
      <c r="I107" s="178"/>
      <c r="J107" s="179" t="s">
        <v>407</v>
      </c>
      <c r="K107" s="502" t="str">
        <f>IF(K102="-","-",X107)</f>
        <v>-</v>
      </c>
      <c r="L107" s="503"/>
      <c r="M107" s="503"/>
      <c r="N107" s="503"/>
      <c r="O107" s="503"/>
      <c r="P107" s="503"/>
      <c r="Q107" s="504"/>
      <c r="R107" s="481"/>
      <c r="S107" s="482"/>
      <c r="T107" s="121"/>
      <c r="U107" s="121"/>
      <c r="V107" s="13" t="s">
        <v>260</v>
      </c>
      <c r="W107" s="123" t="str">
        <f>IF(AH103&gt;=0,W103,W106)</f>
        <v>-</v>
      </c>
      <c r="X107" s="123" t="str">
        <f>IF(AH103&gt;=0,X103,X106)</f>
        <v>支店等</v>
      </c>
      <c r="Z107" s="43">
        <f>IF(OR(W102='1.基本データ(このシートは削除しないこと！)'!D21,W102='1.基本データ(このシートは削除しないこと！)'!E21),0,10)</f>
        <v>0</v>
      </c>
      <c r="AA107" s="43">
        <f>IF(OR(K102="本店"),2,0)</f>
        <v>0</v>
      </c>
      <c r="AB107" s="92">
        <f>IF(OR(K102="準本店"),1,0)</f>
        <v>0</v>
      </c>
      <c r="AC107" s="92">
        <f>SUM(Z107:AB107)</f>
        <v>0</v>
      </c>
      <c r="AD107" s="34" t="s">
        <v>150</v>
      </c>
      <c r="AE107" s="43">
        <f>IF(OR(W105='1.基本データ(このシートは削除しないこと！)'!D21,W105='1.基本データ(このシートは削除しないこと！)'!E21),0,10)</f>
        <v>0</v>
      </c>
      <c r="AF107" s="43">
        <f>IF(K105="準本店",1,0)</f>
        <v>0</v>
      </c>
      <c r="AG107" s="43">
        <f>SUM(AE107:AF107)</f>
        <v>0</v>
      </c>
      <c r="AH107" s="34" t="s">
        <v>150</v>
      </c>
      <c r="AJ107" s="43">
        <v>10</v>
      </c>
      <c r="AK107" s="43" t="s">
        <v>5</v>
      </c>
      <c r="AL107" s="43" t="s">
        <v>4</v>
      </c>
      <c r="AM107" s="50">
        <v>0.5</v>
      </c>
      <c r="AN107" s="250" t="s">
        <v>342</v>
      </c>
      <c r="AO107" s="50">
        <f>IF(AND('1.基本データ(このシートは削除しないこと！)'!$H$17=4,AC103&gt;=10),VLOOKUP(AC103,AJ95:AM107,4,0),0)</f>
        <v>0</v>
      </c>
      <c r="AP107" s="50">
        <f>IF(AND('1.基本データ(このシートは削除しないこと！)'!$H$17=4,AG103&gt;=10),VLOOKUP(AG103,AJ95:AM107,4,0),0)</f>
        <v>0</v>
      </c>
      <c r="AQ107" s="224">
        <f>MAX(AO105:AP107)</f>
        <v>0</v>
      </c>
      <c r="AR107" s="119"/>
      <c r="AY107" s="55"/>
      <c r="AZ107" s="47"/>
    </row>
    <row r="108" spans="1:54" ht="20.100000000000001" customHeight="1" thickBot="1" x14ac:dyDescent="0.25">
      <c r="A108" s="35"/>
      <c r="B108" s="550" t="str">
        <f>IF(OR(F100="-",AS109=1),"","※入札参加者の所在地が地域要件ごとの評価対象エリア外のため、「ボランティア活動」と「選択項目」は評価対象外です。")</f>
        <v/>
      </c>
      <c r="C108" s="550"/>
      <c r="D108" s="550"/>
      <c r="E108" s="550"/>
      <c r="F108" s="550"/>
      <c r="G108" s="550"/>
      <c r="H108" s="550"/>
      <c r="I108" s="551"/>
      <c r="J108" s="551"/>
      <c r="K108" s="551"/>
      <c r="L108" s="551"/>
      <c r="M108" s="551"/>
      <c r="N108" s="551"/>
      <c r="O108" s="551"/>
      <c r="P108" s="551"/>
      <c r="Q108" s="551"/>
      <c r="R108" s="551"/>
      <c r="S108" s="550"/>
      <c r="T108" s="121"/>
      <c r="U108" s="121"/>
      <c r="Y108" s="121"/>
      <c r="Z108" s="125"/>
      <c r="AA108" s="126"/>
      <c r="AB108" s="127"/>
      <c r="AC108" s="127"/>
      <c r="AD108" s="128"/>
      <c r="AH108" s="47"/>
      <c r="AI108" s="47"/>
      <c r="AJ108" s="47"/>
      <c r="AK108" s="55"/>
      <c r="AN108" s="47"/>
      <c r="AO108" s="47"/>
      <c r="AP108" s="47"/>
      <c r="AQ108" s="47"/>
      <c r="AS108" s="34" t="s">
        <v>248</v>
      </c>
    </row>
    <row r="109" spans="1:54" ht="28.2" customHeight="1" thickBot="1" x14ac:dyDescent="0.25">
      <c r="A109" s="35"/>
      <c r="B109" s="506" t="s">
        <v>0</v>
      </c>
      <c r="C109" s="506"/>
      <c r="D109" s="506"/>
      <c r="E109" s="38" t="s">
        <v>167</v>
      </c>
      <c r="F109" s="185" t="s">
        <v>2</v>
      </c>
      <c r="G109" s="560" t="s">
        <v>397</v>
      </c>
      <c r="H109" s="561"/>
      <c r="I109" s="561"/>
      <c r="J109" s="561"/>
      <c r="K109" s="561"/>
      <c r="L109" s="561"/>
      <c r="M109" s="561"/>
      <c r="N109" s="561"/>
      <c r="O109" s="561"/>
      <c r="P109" s="561"/>
      <c r="Q109" s="562"/>
      <c r="R109" s="14" t="s">
        <v>264</v>
      </c>
      <c r="S109" s="129" t="s">
        <v>432</v>
      </c>
      <c r="T109" s="121"/>
      <c r="U109" s="121"/>
      <c r="V109" s="130" t="s">
        <v>160</v>
      </c>
      <c r="W109" s="130" t="s">
        <v>218</v>
      </c>
      <c r="X109" s="130" t="s">
        <v>246</v>
      </c>
      <c r="Y109" s="131" t="s">
        <v>154</v>
      </c>
      <c r="Z109" s="132" t="s">
        <v>156</v>
      </c>
      <c r="AA109" s="133" t="s">
        <v>155</v>
      </c>
      <c r="AB109" s="132" t="s">
        <v>157</v>
      </c>
      <c r="AC109" s="133" t="s">
        <v>158</v>
      </c>
      <c r="AD109" s="134" t="s">
        <v>159</v>
      </c>
      <c r="AE109" s="134" t="s">
        <v>245</v>
      </c>
      <c r="AF109" s="251" t="s">
        <v>344</v>
      </c>
      <c r="AG109" s="135" t="s">
        <v>161</v>
      </c>
      <c r="AH109" s="135" t="s">
        <v>162</v>
      </c>
      <c r="AI109" s="135" t="s">
        <v>232</v>
      </c>
      <c r="AK109" s="135" t="s">
        <v>164</v>
      </c>
      <c r="AL109" s="135" t="s">
        <v>165</v>
      </c>
      <c r="AM109" s="135" t="s">
        <v>232</v>
      </c>
      <c r="AN109" s="252" t="s">
        <v>340</v>
      </c>
      <c r="AO109" s="252" t="s">
        <v>343</v>
      </c>
      <c r="AP109" s="253" t="s">
        <v>342</v>
      </c>
      <c r="AQ109" s="223" t="s">
        <v>166</v>
      </c>
      <c r="AS109" s="45">
        <f>IF(AS104&lt;'1.基本データ(このシートは削除しないこと！)'!H17+1,1,0)</f>
        <v>0</v>
      </c>
      <c r="AT109" s="34" t="s">
        <v>227</v>
      </c>
      <c r="AV109" s="47"/>
      <c r="AW109" s="47"/>
      <c r="AX109" s="47"/>
      <c r="AY109" s="47"/>
      <c r="AZ109" s="47"/>
      <c r="BA109" s="47"/>
      <c r="BB109" s="47"/>
    </row>
    <row r="110" spans="1:54" ht="28.2" customHeight="1" thickBot="1" x14ac:dyDescent="0.25">
      <c r="A110" s="35"/>
      <c r="B110" s="546" t="s">
        <v>215</v>
      </c>
      <c r="C110" s="471" t="s">
        <v>326</v>
      </c>
      <c r="D110" s="472"/>
      <c r="E110" s="235">
        <f>AG110</f>
        <v>2</v>
      </c>
      <c r="F110" s="232" t="str">
        <f>IF(OR(AS$109=0,V110=0),"-",AQ110)</f>
        <v>-</v>
      </c>
      <c r="G110" s="565" t="s">
        <v>391</v>
      </c>
      <c r="H110" s="566"/>
      <c r="I110" s="566"/>
      <c r="J110" s="566"/>
      <c r="K110" s="566"/>
      <c r="L110" s="566"/>
      <c r="M110" s="566"/>
      <c r="N110" s="566"/>
      <c r="O110" s="566"/>
      <c r="P110" s="566"/>
      <c r="Q110" s="567"/>
      <c r="R110" s="227" t="s">
        <v>283</v>
      </c>
      <c r="S110" s="212" t="s">
        <v>283</v>
      </c>
      <c r="T110" s="121"/>
      <c r="U110" s="121"/>
      <c r="V110" s="43">
        <f t="shared" ref="V110:V119" si="6">IF(R110="有",1,0)</f>
        <v>0</v>
      </c>
      <c r="W110" s="124"/>
      <c r="X110" s="43">
        <f>IF(S110="-",0,1)</f>
        <v>0</v>
      </c>
      <c r="Y110" s="136">
        <f>IF(OR(S110='1.基本データ(このシートは削除しないこと！)'!$D$19,S110='1.基本データ(このシートは削除しないこと！)'!$E$19),1,0)</f>
        <v>1</v>
      </c>
      <c r="Z110" s="137" t="str">
        <f>VLOOKUP(S110,リスト2!$C$3:$E$65,2,FALSE)</f>
        <v>-</v>
      </c>
      <c r="AA110" s="138">
        <f>IF(OR(Z110='1.基本データ(このシートは削除しないこと！)'!$D$20,Z110='1.基本データ(このシートは削除しないこと！)'!$E$20),1,0)</f>
        <v>1</v>
      </c>
      <c r="AB110" s="137" t="str">
        <f>VLOOKUP(S110,リスト2!$C$3:$E$65,3,FALSE)</f>
        <v>-</v>
      </c>
      <c r="AC110" s="138">
        <f>IF(OR(AB110='1.基本データ(このシートは削除しないこと！)'!$D$21,AB110='1.基本データ(このシートは削除しないこと！)'!$E$21),1,0)</f>
        <v>1</v>
      </c>
      <c r="AD110" s="139">
        <f t="shared" ref="AD110:AD111" si="7">Y110+AA110+AC110</f>
        <v>3</v>
      </c>
      <c r="AE110" s="139">
        <f>IF(AND('1.基本データ(このシートは削除しないこと！)'!$D$17="全国",AB110&lt;&gt;"-"),4,0)</f>
        <v>0</v>
      </c>
      <c r="AF110" s="254" t="str">
        <f>VLOOKUP(S110,リスト2!$C$3:$F$65,4,FALSE)</f>
        <v>-</v>
      </c>
      <c r="AG110" s="141">
        <v>2</v>
      </c>
      <c r="AH110" s="141">
        <v>2</v>
      </c>
      <c r="AI110" s="141">
        <v>2</v>
      </c>
      <c r="AK110" s="142">
        <f>IF($V110*$X110*$AD110=3,AG110,0)</f>
        <v>0</v>
      </c>
      <c r="AL110" s="142">
        <f>IF($V110*$X110*$AD110=2,AH110,0)</f>
        <v>0</v>
      </c>
      <c r="AM110" s="142">
        <f>IF(OR($V110*$X110*$AD110=1,$V110*$X110*AE110=4),AI110,0)</f>
        <v>0</v>
      </c>
      <c r="AN110" s="64">
        <f>IF('1.基本データ(このシートは削除しないこと！)'!$H$17=2,MAX(AK110:AL110),0)</f>
        <v>0</v>
      </c>
      <c r="AO110" s="64">
        <f>IF('1.基本データ(このシートは削除しないこと！)'!$H$17=3,MAX(AK110:AM110),0)</f>
        <v>0</v>
      </c>
      <c r="AP110" s="255">
        <f>IF(AND('1.基本データ(このシートは削除しないこと！)'!$H$17=4,AF110="県内"),V110*AI110,0)</f>
        <v>0</v>
      </c>
      <c r="AQ110" s="225" t="str">
        <f>IF(V110=1,MAX(AN110:AP110),"-")</f>
        <v>-</v>
      </c>
      <c r="AR110" s="47"/>
      <c r="AS110" s="47"/>
    </row>
    <row r="111" spans="1:54" ht="28.2" customHeight="1" thickBot="1" x14ac:dyDescent="0.25">
      <c r="A111" s="35"/>
      <c r="B111" s="546"/>
      <c r="C111" s="473" t="s">
        <v>327</v>
      </c>
      <c r="D111" s="474"/>
      <c r="E111" s="236">
        <f>AG111</f>
        <v>1</v>
      </c>
      <c r="F111" s="275" t="str">
        <f>IF((V111=0),"-",AQ111)</f>
        <v>-</v>
      </c>
      <c r="G111" s="456" t="s">
        <v>392</v>
      </c>
      <c r="H111" s="563"/>
      <c r="I111" s="563"/>
      <c r="J111" s="563"/>
      <c r="K111" s="563"/>
      <c r="L111" s="563"/>
      <c r="M111" s="563"/>
      <c r="N111" s="563"/>
      <c r="O111" s="563"/>
      <c r="P111" s="563"/>
      <c r="Q111" s="564"/>
      <c r="R111" s="227" t="s">
        <v>283</v>
      </c>
      <c r="S111" s="212" t="s">
        <v>283</v>
      </c>
      <c r="T111" s="121"/>
      <c r="U111" s="121"/>
      <c r="V111" s="43">
        <f t="shared" si="6"/>
        <v>0</v>
      </c>
      <c r="W111" s="124"/>
      <c r="X111" s="43">
        <f t="shared" ref="X111:X119" si="8">IF(S111="-",0,1)</f>
        <v>0</v>
      </c>
      <c r="Y111" s="136">
        <f>IF(OR(S111='1.基本データ(このシートは削除しないこと！)'!$D$19,'2.様式第1号、第6～8号(簡易型)'!S111='1.基本データ(このシートは削除しないこと！)'!$E$19),1,0)</f>
        <v>1</v>
      </c>
      <c r="Z111" s="137" t="str">
        <f>VLOOKUP(S111,リスト2!$C$3:$E$65,2,FALSE)</f>
        <v>-</v>
      </c>
      <c r="AA111" s="138">
        <f>IF(OR(Z111='1.基本データ(このシートは削除しないこと！)'!$D$20,Z111='1.基本データ(このシートは削除しないこと！)'!$E$20),1,0)</f>
        <v>1</v>
      </c>
      <c r="AB111" s="137" t="str">
        <f>VLOOKUP(S111,リスト2!$C$3:$E$65,3,FALSE)</f>
        <v>-</v>
      </c>
      <c r="AC111" s="138">
        <f>IF(OR(AB111='1.基本データ(このシートは削除しないこと！)'!$D$21,AB111='1.基本データ(このシートは削除しないこと！)'!$E$21),1,0)</f>
        <v>1</v>
      </c>
      <c r="AD111" s="139">
        <f t="shared" si="7"/>
        <v>3</v>
      </c>
      <c r="AE111" s="139">
        <f>IF(AND('1.基本データ(このシートは削除しないこと！)'!$D$17="全国",AB111&lt;&gt;"-"),4,0)</f>
        <v>0</v>
      </c>
      <c r="AF111" s="254" t="str">
        <f>VLOOKUP(S111,リスト2!$C$3:$F$65,4,FALSE)</f>
        <v>-</v>
      </c>
      <c r="AG111" s="141">
        <v>1</v>
      </c>
      <c r="AH111" s="141">
        <v>1</v>
      </c>
      <c r="AI111" s="141">
        <v>0.5</v>
      </c>
      <c r="AK111" s="142">
        <f>IF($V111*$X111*$AD111=3,AG111,0)</f>
        <v>0</v>
      </c>
      <c r="AL111" s="142">
        <f t="shared" ref="AL111:AL121" si="9">IF($V111*$X111*$AD111=2,AH111,0)</f>
        <v>0</v>
      </c>
      <c r="AM111" s="142">
        <f>IF(OR($V111*$X111*$AD111=1,$V111*$X111*AE111=4),AI111,0)</f>
        <v>0</v>
      </c>
      <c r="AN111" s="64">
        <f>IF('1.基本データ(このシートは削除しないこと！)'!$H$17=2,MAX(AK111:AL111),0)</f>
        <v>0</v>
      </c>
      <c r="AO111" s="64">
        <f>IF('1.基本データ(このシートは削除しないこと！)'!$H$17=3,MAX(AK111:AM111),0)</f>
        <v>0</v>
      </c>
      <c r="AP111" s="255">
        <f>IF(AND('1.基本データ(このシートは削除しないこと！)'!$H$17=4,AF111="県内"),V111*AG111,0)</f>
        <v>0</v>
      </c>
      <c r="AQ111" s="225" t="str">
        <f>IF(V111=1,MAX(AN111:AP111),"-")</f>
        <v>-</v>
      </c>
      <c r="AR111" s="47"/>
      <c r="AS111" s="47"/>
    </row>
    <row r="112" spans="1:54" ht="66" customHeight="1" thickBot="1" x14ac:dyDescent="0.25">
      <c r="A112" s="35"/>
      <c r="B112" s="547"/>
      <c r="C112" s="543" t="s">
        <v>266</v>
      </c>
      <c r="D112" s="557" t="s">
        <v>469</v>
      </c>
      <c r="E112" s="556">
        <v>3.5</v>
      </c>
      <c r="F112" s="553" t="str">
        <f>IF(OR(AS$109=0,AQ112=0,SUM(V112:V114)=0),"-",AT112)</f>
        <v>-</v>
      </c>
      <c r="G112" s="574" t="s">
        <v>470</v>
      </c>
      <c r="H112" s="599" t="s">
        <v>306</v>
      </c>
      <c r="I112" s="600"/>
      <c r="J112" s="600"/>
      <c r="K112" s="600"/>
      <c r="L112" s="600"/>
      <c r="M112" s="600"/>
      <c r="N112" s="600"/>
      <c r="O112" s="600"/>
      <c r="P112" s="600"/>
      <c r="Q112" s="601"/>
      <c r="R112" s="296" t="s">
        <v>283</v>
      </c>
      <c r="S112" s="606" t="s">
        <v>283</v>
      </c>
      <c r="T112" s="143"/>
      <c r="U112" s="143"/>
      <c r="V112" s="67">
        <f t="shared" si="6"/>
        <v>0</v>
      </c>
      <c r="W112" s="609">
        <f>IF(SUM(V112:V114)&gt;0,1,0)</f>
        <v>0</v>
      </c>
      <c r="X112" s="67">
        <f t="shared" si="8"/>
        <v>0</v>
      </c>
      <c r="Y112" s="159">
        <f>IF(OR(S112='1.基本データ(このシートは削除しないこと！)'!$D$19,'2.様式第1号、第6～8号(簡易型)'!S112='1.基本データ(このシートは削除しないこと！)'!$E$19),1,0)</f>
        <v>1</v>
      </c>
      <c r="Z112" s="317" t="str">
        <f>VLOOKUP(S112,リスト2!$C$3:$E$65,2,FALSE)</f>
        <v>-</v>
      </c>
      <c r="AA112" s="318">
        <f>IF(OR(Z112='1.基本データ(このシートは削除しないこと！)'!$D$20,Z112='1.基本データ(このシートは削除しないこと！)'!$E$20),1,0)</f>
        <v>1</v>
      </c>
      <c r="AB112" s="317" t="str">
        <f>VLOOKUP(S112,リスト2!$C$3:$E$65,3,FALSE)</f>
        <v>-</v>
      </c>
      <c r="AC112" s="318">
        <f>IF(OR(AB112='1.基本データ(このシートは削除しないこと！)'!$D$21,AB112='1.基本データ(このシートは削除しないこと！)'!$E$21),1,0)</f>
        <v>1</v>
      </c>
      <c r="AD112" s="319">
        <f>IF(Y112+AA112+AC112=3,2,Y112+AA112+AC112)</f>
        <v>2</v>
      </c>
      <c r="AE112" s="140">
        <f>IF(AND('1.基本データ(このシートは削除しないこと！)'!$D$17="全国",AB112&lt;&gt;"-"),4,0)</f>
        <v>0</v>
      </c>
      <c r="AF112" s="254" t="str">
        <f>VLOOKUP(S112,リスト2!$C$3:$F$65,4,FALSE)</f>
        <v>-</v>
      </c>
      <c r="AG112" s="320"/>
      <c r="AH112" s="152">
        <v>3</v>
      </c>
      <c r="AI112" s="152">
        <v>3</v>
      </c>
      <c r="AK112" s="321"/>
      <c r="AL112" s="162">
        <f t="shared" si="9"/>
        <v>0</v>
      </c>
      <c r="AM112" s="162">
        <f t="shared" ref="AM112:AM121" si="10">IF(OR($V112*$X112*$AD112=1,$V112*$X112*AE112=4),AI112,0)</f>
        <v>0</v>
      </c>
      <c r="AN112" s="256">
        <f>IF('1.基本データ(このシートは削除しないこと！)'!$H$17=2,MAX(AK112:AL112),0)</f>
        <v>0</v>
      </c>
      <c r="AO112" s="256">
        <f>IF('1.基本データ(このシートは削除しないこと！)'!$H$17=3,MAX(AK112:AM112),0)</f>
        <v>0</v>
      </c>
      <c r="AP112" s="257">
        <f>IF(AND('1.基本データ(このシートは削除しないこと！)'!$H$17=4,AF112="県内"),V112*AI112,0)</f>
        <v>0</v>
      </c>
      <c r="AQ112" s="594">
        <f>IF(W112&lt;=2,MAX(AN112:AP114),"-")</f>
        <v>0</v>
      </c>
      <c r="AR112" s="406">
        <f>AQ112</f>
        <v>0</v>
      </c>
      <c r="AS112" s="407">
        <f>AQ112+0.5</f>
        <v>0.5</v>
      </c>
      <c r="AT112" s="45" t="str">
        <f>IF(AT114=1,MAX(AR112:AS114),IF(AT114=2,MIN(AR112:AS114),"-"))</f>
        <v>-</v>
      </c>
    </row>
    <row r="113" spans="1:47" ht="36.6" customHeight="1" thickBot="1" x14ac:dyDescent="0.25">
      <c r="A113" s="35"/>
      <c r="B113" s="547"/>
      <c r="C113" s="544"/>
      <c r="D113" s="558"/>
      <c r="E113" s="493"/>
      <c r="F113" s="554"/>
      <c r="G113" s="575"/>
      <c r="H113" s="552" t="s">
        <v>265</v>
      </c>
      <c r="I113" s="548"/>
      <c r="J113" s="548"/>
      <c r="K113" s="548"/>
      <c r="L113" s="548"/>
      <c r="M113" s="548"/>
      <c r="N113" s="548"/>
      <c r="O113" s="548"/>
      <c r="P113" s="548"/>
      <c r="Q113" s="549"/>
      <c r="R113" s="227" t="s">
        <v>283</v>
      </c>
      <c r="S113" s="607"/>
      <c r="T113" s="143"/>
      <c r="U113" s="143"/>
      <c r="V113" s="331">
        <f t="shared" ref="V113:V114" si="11">IF(R113="有",1,0)</f>
        <v>0</v>
      </c>
      <c r="W113" s="611"/>
      <c r="X113" s="331">
        <f t="shared" ref="X113:AF113" si="12">X112</f>
        <v>0</v>
      </c>
      <c r="Y113" s="332">
        <f t="shared" si="12"/>
        <v>1</v>
      </c>
      <c r="Z113" s="333" t="str">
        <f t="shared" si="12"/>
        <v>-</v>
      </c>
      <c r="AA113" s="334">
        <f t="shared" si="12"/>
        <v>1</v>
      </c>
      <c r="AB113" s="333" t="str">
        <f t="shared" si="12"/>
        <v>-</v>
      </c>
      <c r="AC113" s="334">
        <f t="shared" si="12"/>
        <v>1</v>
      </c>
      <c r="AD113" s="335">
        <f t="shared" si="12"/>
        <v>2</v>
      </c>
      <c r="AE113" s="336">
        <f t="shared" si="12"/>
        <v>0</v>
      </c>
      <c r="AF113" s="254" t="str">
        <f t="shared" si="12"/>
        <v>-</v>
      </c>
      <c r="AG113" s="337"/>
      <c r="AH113" s="338">
        <v>2.5</v>
      </c>
      <c r="AI113" s="338">
        <v>2.5</v>
      </c>
      <c r="AK113" s="339"/>
      <c r="AL113" s="340">
        <f t="shared" ref="AL113:AL114" si="13">IF($V113*$X113*$AD113=2,AH113,0)</f>
        <v>0</v>
      </c>
      <c r="AM113" s="340">
        <f t="shared" ref="AM113:AM114" si="14">IF(OR($V113*$X113*$AD113=1,$V113*$X113*AE113=4),AI113,0)</f>
        <v>0</v>
      </c>
      <c r="AN113" s="258">
        <f>IF('1.基本データ(このシートは削除しないこと！)'!$H$17=2,MAX(AK113:AL113),0)</f>
        <v>0</v>
      </c>
      <c r="AO113" s="258">
        <f>IF('1.基本データ(このシートは削除しないこと！)'!$H$17=3,MAX(AK113:AM113),0)</f>
        <v>0</v>
      </c>
      <c r="AP113" s="259">
        <f>IF(AND('1.基本データ(このシートは削除しないこと！)'!$H$17=4,AF113="県内"),V113*AI113,0)</f>
        <v>0</v>
      </c>
      <c r="AQ113" s="595"/>
      <c r="AR113" s="406"/>
      <c r="AS113" s="408"/>
      <c r="AT113" s="350"/>
    </row>
    <row r="114" spans="1:47" ht="52.2" customHeight="1" thickBot="1" x14ac:dyDescent="0.25">
      <c r="A114" s="35"/>
      <c r="B114" s="547"/>
      <c r="C114" s="544"/>
      <c r="D114" s="559"/>
      <c r="E114" s="492"/>
      <c r="F114" s="555"/>
      <c r="G114" s="353" t="s">
        <v>283</v>
      </c>
      <c r="H114" s="548" t="s">
        <v>307</v>
      </c>
      <c r="I114" s="548"/>
      <c r="J114" s="548"/>
      <c r="K114" s="548"/>
      <c r="L114" s="548"/>
      <c r="M114" s="548"/>
      <c r="N114" s="548"/>
      <c r="O114" s="548"/>
      <c r="P114" s="548"/>
      <c r="Q114" s="549"/>
      <c r="R114" s="227" t="s">
        <v>283</v>
      </c>
      <c r="S114" s="608"/>
      <c r="T114" s="143"/>
      <c r="U114" s="143"/>
      <c r="V114" s="322">
        <f t="shared" si="11"/>
        <v>0</v>
      </c>
      <c r="W114" s="610"/>
      <c r="X114" s="92">
        <f t="shared" ref="X114:AF114" si="15">X112</f>
        <v>0</v>
      </c>
      <c r="Y114" s="323">
        <f t="shared" si="15"/>
        <v>1</v>
      </c>
      <c r="Z114" s="324" t="str">
        <f t="shared" si="15"/>
        <v>-</v>
      </c>
      <c r="AA114" s="325">
        <f t="shared" si="15"/>
        <v>1</v>
      </c>
      <c r="AB114" s="324" t="str">
        <f t="shared" si="15"/>
        <v>-</v>
      </c>
      <c r="AC114" s="325">
        <f t="shared" si="15"/>
        <v>1</v>
      </c>
      <c r="AD114" s="326">
        <f t="shared" si="15"/>
        <v>2</v>
      </c>
      <c r="AE114" s="139">
        <f t="shared" si="15"/>
        <v>0</v>
      </c>
      <c r="AF114" s="254" t="str">
        <f t="shared" si="15"/>
        <v>-</v>
      </c>
      <c r="AG114" s="327"/>
      <c r="AH114" s="328">
        <v>1.5</v>
      </c>
      <c r="AI114" s="328">
        <v>1.5</v>
      </c>
      <c r="AK114" s="329"/>
      <c r="AL114" s="330">
        <f t="shared" si="13"/>
        <v>0</v>
      </c>
      <c r="AM114" s="330">
        <f t="shared" si="14"/>
        <v>0</v>
      </c>
      <c r="AN114" s="260">
        <f>IF('1.基本データ(このシートは削除しないこと！)'!$H$17=2,MAX(AK114:AL114),0)</f>
        <v>0</v>
      </c>
      <c r="AO114" s="260">
        <f>IF('1.基本データ(このシートは削除しないこと！)'!$H$17=3,MAX(AK114:AM114),0)</f>
        <v>0</v>
      </c>
      <c r="AP114" s="261">
        <f>IF(AND('1.基本データ(このシートは削除しないこと！)'!$H$17=4,AF114="県内"),V114*AI114,0)</f>
        <v>0</v>
      </c>
      <c r="AQ114" s="596"/>
      <c r="AR114" s="406"/>
      <c r="AS114" s="408"/>
      <c r="AT114" s="349">
        <f>IF(G114=リスト!Q4,1,IF(G114=リスト!Q5,2,0))</f>
        <v>0</v>
      </c>
      <c r="AU114" s="76">
        <f>AT114</f>
        <v>0</v>
      </c>
    </row>
    <row r="115" spans="1:47" ht="53.4" customHeight="1" thickBot="1" x14ac:dyDescent="0.25">
      <c r="A115" s="35"/>
      <c r="B115" s="547"/>
      <c r="C115" s="544"/>
      <c r="D115" s="486" t="s">
        <v>328</v>
      </c>
      <c r="E115" s="491">
        <f>AG115</f>
        <v>2.5</v>
      </c>
      <c r="F115" s="541" t="str">
        <f>IF(OR(AS$109=0,V115+V116=0),"-",AQ115)</f>
        <v>-</v>
      </c>
      <c r="G115" s="571" t="s">
        <v>463</v>
      </c>
      <c r="H115" s="572"/>
      <c r="I115" s="572"/>
      <c r="J115" s="572"/>
      <c r="K115" s="572"/>
      <c r="L115" s="572"/>
      <c r="M115" s="572"/>
      <c r="N115" s="572"/>
      <c r="O115" s="572"/>
      <c r="P115" s="572"/>
      <c r="Q115" s="573"/>
      <c r="R115" s="227" t="s">
        <v>283</v>
      </c>
      <c r="S115" s="606" t="s">
        <v>283</v>
      </c>
      <c r="T115" s="149"/>
      <c r="U115" s="149"/>
      <c r="V115" s="144">
        <f t="shared" si="6"/>
        <v>0</v>
      </c>
      <c r="W115" s="609">
        <f>IF(SUM(V115:V116)&gt;0,1,0)+W112</f>
        <v>0</v>
      </c>
      <c r="X115" s="144">
        <f t="shared" si="8"/>
        <v>0</v>
      </c>
      <c r="Y115" s="145">
        <f>IF(OR(S115='1.基本データ(このシートは削除しないこと！)'!$D$19,'2.様式第1号、第6～8号(簡易型)'!S115='1.基本データ(このシートは削除しないこと！)'!$E$19),1,0)</f>
        <v>1</v>
      </c>
      <c r="Z115" s="146" t="str">
        <f>VLOOKUP(S115,リスト2!$C$3:$E$65,2,FALSE)</f>
        <v>-</v>
      </c>
      <c r="AA115" s="147">
        <f>IF(OR(Z115='1.基本データ(このシートは削除しないこと！)'!$D$20,Z115='1.基本データ(このシートは削除しないこと！)'!$E$20),1,0)</f>
        <v>1</v>
      </c>
      <c r="AB115" s="146" t="str">
        <f>VLOOKUP(S115,リスト2!$C$3:$E$65,3,FALSE)</f>
        <v>-</v>
      </c>
      <c r="AC115" s="147">
        <f>IF(OR(AB115='1.基本データ(このシートは削除しないこと！)'!$D$21,AB115='1.基本データ(このシートは削除しないこと！)'!$E$21),1,0)</f>
        <v>1</v>
      </c>
      <c r="AD115" s="150">
        <f>Y115+AA115+AC115</f>
        <v>3</v>
      </c>
      <c r="AE115" s="151">
        <f>IF(AND('1.基本データ(このシートは削除しないこと！)'!$D$17="全国",AB115&lt;&gt;"-"),4,0)</f>
        <v>0</v>
      </c>
      <c r="AF115" s="254" t="str">
        <f>VLOOKUP(S115,リスト2!$C$3:$F$65,4,FALSE)</f>
        <v>-</v>
      </c>
      <c r="AG115" s="152">
        <v>2.5</v>
      </c>
      <c r="AH115" s="152">
        <v>2.5</v>
      </c>
      <c r="AI115" s="152">
        <v>2.5</v>
      </c>
      <c r="AK115" s="148">
        <f>IF($V115*$X115*$AD115=3,AG115,0)</f>
        <v>0</v>
      </c>
      <c r="AL115" s="148">
        <f t="shared" si="9"/>
        <v>0</v>
      </c>
      <c r="AM115" s="148">
        <f>IF(OR($V115*$X115*$AD115=1,$V115*$X115*AE115=4),AI115,0)</f>
        <v>0</v>
      </c>
      <c r="AN115" s="256">
        <f>IF('1.基本データ(このシートは削除しないこと！)'!$H$17=2,MAX(AK115:AL115),0)</f>
        <v>0</v>
      </c>
      <c r="AO115" s="256">
        <f>IF('1.基本データ(このシートは削除しないこと！)'!$H$17=3,MAX(AK115:AM115),0)</f>
        <v>0</v>
      </c>
      <c r="AP115" s="257">
        <f>IF(AND('1.基本データ(このシートは削除しないこと！)'!$H$17=4,AF115="県内"),V115*AI115,0)</f>
        <v>0</v>
      </c>
      <c r="AQ115" s="602">
        <f>IF(W115&lt;=2,MAX(AN115:AP116),"-")</f>
        <v>0</v>
      </c>
    </row>
    <row r="116" spans="1:47" ht="30" customHeight="1" thickBot="1" x14ac:dyDescent="0.25">
      <c r="A116" s="35"/>
      <c r="B116" s="547"/>
      <c r="C116" s="544"/>
      <c r="D116" s="487"/>
      <c r="E116" s="492"/>
      <c r="F116" s="542"/>
      <c r="G116" s="495" t="s">
        <v>393</v>
      </c>
      <c r="H116" s="569"/>
      <c r="I116" s="569"/>
      <c r="J116" s="569"/>
      <c r="K116" s="569"/>
      <c r="L116" s="569"/>
      <c r="M116" s="569"/>
      <c r="N116" s="569"/>
      <c r="O116" s="569"/>
      <c r="P116" s="569"/>
      <c r="Q116" s="570"/>
      <c r="R116" s="227" t="s">
        <v>283</v>
      </c>
      <c r="S116" s="608"/>
      <c r="T116" s="143"/>
      <c r="U116" s="143"/>
      <c r="V116" s="92">
        <f t="shared" si="6"/>
        <v>0</v>
      </c>
      <c r="W116" s="610"/>
      <c r="X116" s="92">
        <f t="shared" ref="X116:AF116" si="16">X115</f>
        <v>0</v>
      </c>
      <c r="Y116" s="153">
        <f t="shared" si="16"/>
        <v>1</v>
      </c>
      <c r="Z116" s="137" t="str">
        <f t="shared" si="16"/>
        <v>-</v>
      </c>
      <c r="AA116" s="138">
        <f t="shared" si="16"/>
        <v>1</v>
      </c>
      <c r="AB116" s="137" t="str">
        <f t="shared" si="16"/>
        <v>-</v>
      </c>
      <c r="AC116" s="138">
        <f t="shared" si="16"/>
        <v>1</v>
      </c>
      <c r="AD116" s="139">
        <f t="shared" si="16"/>
        <v>3</v>
      </c>
      <c r="AE116" s="154">
        <f t="shared" si="16"/>
        <v>0</v>
      </c>
      <c r="AF116" s="254" t="str">
        <f t="shared" si="16"/>
        <v>-</v>
      </c>
      <c r="AG116" s="155">
        <v>1.5</v>
      </c>
      <c r="AH116" s="155">
        <v>1.5</v>
      </c>
      <c r="AI116" s="155">
        <v>1.5</v>
      </c>
      <c r="AK116" s="156">
        <f t="shared" ref="AK116:AK121" si="17">IF($V116*$X116*$AD116=3,AG116,0)</f>
        <v>0</v>
      </c>
      <c r="AL116" s="156">
        <f t="shared" si="9"/>
        <v>0</v>
      </c>
      <c r="AM116" s="156">
        <f t="shared" si="10"/>
        <v>0</v>
      </c>
      <c r="AN116" s="260">
        <f>IF('1.基本データ(このシートは削除しないこと！)'!$H$17=2,MAX(AK116:AL116),0)</f>
        <v>0</v>
      </c>
      <c r="AO116" s="260">
        <f>IF('1.基本データ(このシートは削除しないこと！)'!$H$17=3,MAX(AK116:AM116),0)</f>
        <v>0</v>
      </c>
      <c r="AP116" s="261">
        <f>IF(AND('1.基本データ(このシートは削除しないこと！)'!$H$17=4,AF116="県内"),V116*AI116,0)</f>
        <v>0</v>
      </c>
      <c r="AQ116" s="603"/>
    </row>
    <row r="117" spans="1:47" ht="30" customHeight="1" thickBot="1" x14ac:dyDescent="0.25">
      <c r="A117" s="35"/>
      <c r="B117" s="547"/>
      <c r="C117" s="544"/>
      <c r="D117" s="486" t="s">
        <v>329</v>
      </c>
      <c r="E117" s="491">
        <f>AG117</f>
        <v>2.5</v>
      </c>
      <c r="F117" s="541" t="str">
        <f>IF(OR(AS$109=0,V117+V118=0),"-",AQ117)</f>
        <v>-</v>
      </c>
      <c r="G117" s="495" t="s">
        <v>394</v>
      </c>
      <c r="H117" s="569"/>
      <c r="I117" s="569"/>
      <c r="J117" s="569"/>
      <c r="K117" s="569"/>
      <c r="L117" s="569"/>
      <c r="M117" s="569"/>
      <c r="N117" s="569"/>
      <c r="O117" s="569"/>
      <c r="P117" s="569"/>
      <c r="Q117" s="570"/>
      <c r="R117" s="227" t="s">
        <v>283</v>
      </c>
      <c r="S117" s="606" t="s">
        <v>283</v>
      </c>
      <c r="T117" s="143"/>
      <c r="U117" s="143"/>
      <c r="V117" s="144">
        <f t="shared" si="6"/>
        <v>0</v>
      </c>
      <c r="W117" s="609">
        <f>IF(SUM(V117:V118)&gt;0,1,0)+W115</f>
        <v>0</v>
      </c>
      <c r="X117" s="144">
        <f t="shared" si="8"/>
        <v>0</v>
      </c>
      <c r="Y117" s="145">
        <f>IF(OR(S117='1.基本データ(このシートは削除しないこと！)'!$D$19,'2.様式第1号、第6～8号(簡易型)'!S117='1.基本データ(このシートは削除しないこと！)'!$E$19),1,0)</f>
        <v>1</v>
      </c>
      <c r="Z117" s="146" t="str">
        <f>VLOOKUP(S117,リスト2!$C$3:$E$65,2,FALSE)</f>
        <v>-</v>
      </c>
      <c r="AA117" s="147">
        <f>IF(OR(Z117='1.基本データ(このシートは削除しないこと！)'!$D$20,Z117='1.基本データ(このシートは削除しないこと！)'!$E$20),1,0)</f>
        <v>1</v>
      </c>
      <c r="AB117" s="146" t="str">
        <f>VLOOKUP(S117,リスト2!$C$3:$E$65,3,FALSE)</f>
        <v>-</v>
      </c>
      <c r="AC117" s="147">
        <f>IF(OR(AB117='1.基本データ(このシートは削除しないこと！)'!$D$21,AB117='1.基本データ(このシートは削除しないこと！)'!$E$21),1,0)</f>
        <v>1</v>
      </c>
      <c r="AD117" s="150">
        <f t="shared" ref="AD117:AD119" si="18">Y117+AA117+AC117</f>
        <v>3</v>
      </c>
      <c r="AE117" s="151">
        <f>IF(AND('1.基本データ(このシートは削除しないこと！)'!$D$17="全国",AB117&lt;&gt;"-"),4,0)</f>
        <v>0</v>
      </c>
      <c r="AF117" s="254" t="str">
        <f>VLOOKUP(S117,リスト2!$C$3:$F$65,4,FALSE)</f>
        <v>-</v>
      </c>
      <c r="AG117" s="152">
        <v>2.5</v>
      </c>
      <c r="AH117" s="152">
        <v>2.5</v>
      </c>
      <c r="AI117" s="152">
        <v>2.5</v>
      </c>
      <c r="AK117" s="148">
        <f t="shared" si="17"/>
        <v>0</v>
      </c>
      <c r="AL117" s="148">
        <f t="shared" si="9"/>
        <v>0</v>
      </c>
      <c r="AM117" s="148">
        <f t="shared" si="10"/>
        <v>0</v>
      </c>
      <c r="AN117" s="64">
        <f>IF('1.基本データ(このシートは削除しないこと！)'!$H$17=2,MAX(AK117:AL117),0)</f>
        <v>0</v>
      </c>
      <c r="AO117" s="64">
        <f>IF('1.基本データ(このシートは削除しないこと！)'!$H$17=3,MAX(AK117:AM117),0)</f>
        <v>0</v>
      </c>
      <c r="AP117" s="255">
        <f>IF(AND('1.基本データ(このシートは削除しないこと！)'!$H$17=4,AF117="県内"),V117*AI117,0)</f>
        <v>0</v>
      </c>
      <c r="AQ117" s="602">
        <f>IF(W117&lt;=2,MAX(AN117:AP118),"-")</f>
        <v>0</v>
      </c>
    </row>
    <row r="118" spans="1:47" ht="30" customHeight="1" thickBot="1" x14ac:dyDescent="0.25">
      <c r="A118" s="35"/>
      <c r="B118" s="547"/>
      <c r="C118" s="544"/>
      <c r="D118" s="487"/>
      <c r="E118" s="492"/>
      <c r="F118" s="542"/>
      <c r="G118" s="568" t="s">
        <v>395</v>
      </c>
      <c r="H118" s="569"/>
      <c r="I118" s="569"/>
      <c r="J118" s="569"/>
      <c r="K118" s="569"/>
      <c r="L118" s="569"/>
      <c r="M118" s="569"/>
      <c r="N118" s="569"/>
      <c r="O118" s="569"/>
      <c r="P118" s="569"/>
      <c r="Q118" s="570"/>
      <c r="R118" s="227" t="s">
        <v>283</v>
      </c>
      <c r="S118" s="608"/>
      <c r="T118" s="157"/>
      <c r="U118" s="157"/>
      <c r="V118" s="92">
        <f t="shared" si="6"/>
        <v>0</v>
      </c>
      <c r="W118" s="610"/>
      <c r="X118" s="92">
        <f t="shared" ref="X118:AF118" si="19">X117</f>
        <v>0</v>
      </c>
      <c r="Y118" s="153">
        <f t="shared" si="19"/>
        <v>1</v>
      </c>
      <c r="Z118" s="137" t="str">
        <f t="shared" si="19"/>
        <v>-</v>
      </c>
      <c r="AA118" s="138">
        <f t="shared" si="19"/>
        <v>1</v>
      </c>
      <c r="AB118" s="137" t="str">
        <f t="shared" si="19"/>
        <v>-</v>
      </c>
      <c r="AC118" s="138">
        <f t="shared" si="19"/>
        <v>1</v>
      </c>
      <c r="AD118" s="139">
        <f t="shared" si="19"/>
        <v>3</v>
      </c>
      <c r="AE118" s="154">
        <f t="shared" si="19"/>
        <v>0</v>
      </c>
      <c r="AF118" s="254" t="str">
        <f t="shared" si="19"/>
        <v>-</v>
      </c>
      <c r="AG118" s="155">
        <v>1.5</v>
      </c>
      <c r="AH118" s="155">
        <v>1.5</v>
      </c>
      <c r="AI118" s="155">
        <v>1.5</v>
      </c>
      <c r="AK118" s="156">
        <f t="shared" si="17"/>
        <v>0</v>
      </c>
      <c r="AL118" s="156">
        <f t="shared" si="9"/>
        <v>0</v>
      </c>
      <c r="AM118" s="156">
        <f t="shared" si="10"/>
        <v>0</v>
      </c>
      <c r="AN118" s="64">
        <f>IF('1.基本データ(このシートは削除しないこと！)'!$H$17=2,MAX(AK118:AL118),0)</f>
        <v>0</v>
      </c>
      <c r="AO118" s="64">
        <f>IF('1.基本データ(このシートは削除しないこと！)'!$H$17=3,MAX(AK118:AM118),0)</f>
        <v>0</v>
      </c>
      <c r="AP118" s="255">
        <f>IF(AND('1.基本データ(このシートは削除しないこと！)'!$H$17=4,AF118="県内"),V118*AI118,0)</f>
        <v>0</v>
      </c>
      <c r="AQ118" s="603"/>
    </row>
    <row r="119" spans="1:47" ht="71.400000000000006" customHeight="1" thickBot="1" x14ac:dyDescent="0.25">
      <c r="A119" s="35"/>
      <c r="B119" s="547"/>
      <c r="C119" s="544"/>
      <c r="D119" s="488" t="s">
        <v>471</v>
      </c>
      <c r="E119" s="491">
        <v>3.5</v>
      </c>
      <c r="F119" s="483" t="str">
        <f>IF(OR('1.基本データ(このシートは削除しないこと！)'!H16=10,AS$109=0,AQ119=0,SUM(V119:V121)=0),"-",AT119)</f>
        <v>-</v>
      </c>
      <c r="G119" s="645" t="s">
        <v>455</v>
      </c>
      <c r="H119" s="548" t="s">
        <v>464</v>
      </c>
      <c r="I119" s="548"/>
      <c r="J119" s="548"/>
      <c r="K119" s="548"/>
      <c r="L119" s="548"/>
      <c r="M119" s="548"/>
      <c r="N119" s="548"/>
      <c r="O119" s="548"/>
      <c r="P119" s="548"/>
      <c r="Q119" s="549"/>
      <c r="R119" s="227" t="s">
        <v>283</v>
      </c>
      <c r="S119" s="606" t="s">
        <v>283</v>
      </c>
      <c r="T119" s="143"/>
      <c r="U119" s="143"/>
      <c r="V119" s="67">
        <f t="shared" si="6"/>
        <v>0</v>
      </c>
      <c r="W119" s="609">
        <f>IF(SUM(V119:V121)&gt;0,1,0)+W117</f>
        <v>0</v>
      </c>
      <c r="X119" s="158">
        <f t="shared" si="8"/>
        <v>0</v>
      </c>
      <c r="Y119" s="159">
        <f>IF(OR(S119='1.基本データ(このシートは削除しないこと！)'!$D$19,'2.様式第1号、第6～8号(簡易型)'!S119='1.基本データ(このシートは削除しないこと！)'!$E$19),1,0)</f>
        <v>1</v>
      </c>
      <c r="Z119" s="160" t="str">
        <f>VLOOKUP(S119,リスト2!$C$3:$E$65,2,FALSE)</f>
        <v>-</v>
      </c>
      <c r="AA119" s="161">
        <f>IF(OR(Z119='1.基本データ(このシートは削除しないこと！)'!$D$20,Z119='1.基本データ(このシートは削除しないこと！)'!$E$20),1,0)</f>
        <v>1</v>
      </c>
      <c r="AB119" s="160" t="str">
        <f>VLOOKUP(S119,リスト2!$C$3:$E$65,3,FALSE)</f>
        <v>-</v>
      </c>
      <c r="AC119" s="161">
        <f>IF(OR(AB119='1.基本データ(このシートは削除しないこと！)'!$D$21,AB119='1.基本データ(このシートは削除しないこと！)'!$E$21),1,0)</f>
        <v>1</v>
      </c>
      <c r="AD119" s="140">
        <f t="shared" si="18"/>
        <v>3</v>
      </c>
      <c r="AE119" s="140">
        <f>IF(AND('1.基本データ(このシートは削除しないこと！)'!$D$17="全国",AB119&lt;&gt;"-"),4,0)</f>
        <v>0</v>
      </c>
      <c r="AF119" s="254" t="str">
        <f>VLOOKUP(S119,リスト2!$C$3:$F$65,4,FALSE)</f>
        <v>-</v>
      </c>
      <c r="AG119" s="152">
        <f>IF('1.基本データ(このシートは削除しないこと！)'!H16=1,3,0)</f>
        <v>0</v>
      </c>
      <c r="AH119" s="152">
        <f>IF('1.基本データ(このシートは削除しないこと！)'!H16=1,3,0)</f>
        <v>0</v>
      </c>
      <c r="AI119" s="152">
        <f>IF('1.基本データ(このシートは削除しないこと！)'!H16=1,3,0)</f>
        <v>0</v>
      </c>
      <c r="AJ119" s="72">
        <f>IF('1.基本データ(このシートは削除しないこと！)'!H16=1,1,0)</f>
        <v>0</v>
      </c>
      <c r="AK119" s="162">
        <f>IF($V119*$X119*$AD119=3,AG119,0)</f>
        <v>0</v>
      </c>
      <c r="AL119" s="163">
        <f t="shared" si="9"/>
        <v>0</v>
      </c>
      <c r="AM119" s="163">
        <f t="shared" si="10"/>
        <v>0</v>
      </c>
      <c r="AN119" s="68">
        <f>IF('1.基本データ(このシートは削除しないこと！)'!$H$17=2,MAX(AK119:AL119),0)</f>
        <v>0</v>
      </c>
      <c r="AO119" s="68">
        <f>IF('1.基本データ(このシートは削除しないこと！)'!$H$17=3,MAX(AK119:AM119),0)</f>
        <v>0</v>
      </c>
      <c r="AP119" s="342">
        <f>IF(AND('1.基本データ(このシートは削除しないこと！)'!$H$17=4,AF119="県内"),V119*AI119,0)</f>
        <v>0</v>
      </c>
      <c r="AQ119" s="602">
        <f>IF(W119&lt;=2,MAX(AN119:AP121),"-")</f>
        <v>0</v>
      </c>
      <c r="AR119" s="631">
        <f>AQ119</f>
        <v>0</v>
      </c>
      <c r="AS119" s="634">
        <f>AQ119+0.5</f>
        <v>0.5</v>
      </c>
      <c r="AT119" s="45" t="str">
        <f>IF(AT121=1,MAX(AR119:AS121),IF(AT121=2,MIN(AR119:AS121),"-"))</f>
        <v>-</v>
      </c>
    </row>
    <row r="120" spans="1:47" ht="45.6" customHeight="1" thickBot="1" x14ac:dyDescent="0.25">
      <c r="A120" s="35"/>
      <c r="B120" s="547"/>
      <c r="C120" s="544"/>
      <c r="D120" s="489"/>
      <c r="E120" s="493"/>
      <c r="F120" s="484"/>
      <c r="G120" s="646"/>
      <c r="H120" s="548" t="s">
        <v>452</v>
      </c>
      <c r="I120" s="548"/>
      <c r="J120" s="548"/>
      <c r="K120" s="548"/>
      <c r="L120" s="548"/>
      <c r="M120" s="548"/>
      <c r="N120" s="548"/>
      <c r="O120" s="548"/>
      <c r="P120" s="548"/>
      <c r="Q120" s="549"/>
      <c r="R120" s="297" t="s">
        <v>283</v>
      </c>
      <c r="S120" s="607"/>
      <c r="T120" s="143"/>
      <c r="U120" s="143"/>
      <c r="V120" s="331">
        <f>IF(R120="有",1,0)</f>
        <v>0</v>
      </c>
      <c r="W120" s="611"/>
      <c r="X120" s="341">
        <f t="shared" ref="X120:AF120" si="20">X119</f>
        <v>0</v>
      </c>
      <c r="Y120" s="332">
        <f t="shared" si="20"/>
        <v>1</v>
      </c>
      <c r="Z120" s="333" t="str">
        <f t="shared" si="20"/>
        <v>-</v>
      </c>
      <c r="AA120" s="334">
        <f t="shared" si="20"/>
        <v>1</v>
      </c>
      <c r="AB120" s="333" t="str">
        <f t="shared" si="20"/>
        <v>-</v>
      </c>
      <c r="AC120" s="334">
        <f t="shared" si="20"/>
        <v>1</v>
      </c>
      <c r="AD120" s="336">
        <f t="shared" si="20"/>
        <v>3</v>
      </c>
      <c r="AE120" s="336">
        <f t="shared" si="20"/>
        <v>0</v>
      </c>
      <c r="AF120" s="254" t="str">
        <f t="shared" si="20"/>
        <v>-</v>
      </c>
      <c r="AG120" s="338">
        <v>2</v>
      </c>
      <c r="AH120" s="338">
        <v>2</v>
      </c>
      <c r="AI120" s="338">
        <v>2</v>
      </c>
      <c r="AK120" s="340">
        <f>IF($V120*$X120*$AD120=3,AG120,0)</f>
        <v>0</v>
      </c>
      <c r="AL120" s="345">
        <f t="shared" si="9"/>
        <v>0</v>
      </c>
      <c r="AM120" s="345">
        <f t="shared" si="10"/>
        <v>0</v>
      </c>
      <c r="AN120" s="258">
        <f>IF('1.基本データ(このシートは削除しないこと！)'!$H$17=2,MAX(AK120:AL120),0)</f>
        <v>0</v>
      </c>
      <c r="AO120" s="258">
        <f>IF('1.基本データ(このシートは削除しないこと！)'!$H$17=3,MAX(AK120:AM120),0)</f>
        <v>0</v>
      </c>
      <c r="AP120" s="259">
        <f>IF(AND('1.基本データ(このシートは削除しないこと！)'!$H$17=4,AF120="県内"),V120*AI120,0)</f>
        <v>0</v>
      </c>
      <c r="AQ120" s="604"/>
      <c r="AR120" s="632"/>
      <c r="AS120" s="635"/>
      <c r="AT120" s="350"/>
    </row>
    <row r="121" spans="1:47" ht="42" customHeight="1" thickBot="1" x14ac:dyDescent="0.25">
      <c r="A121" s="35"/>
      <c r="B121" s="547"/>
      <c r="C121" s="545"/>
      <c r="D121" s="490"/>
      <c r="E121" s="494"/>
      <c r="F121" s="485"/>
      <c r="G121" s="354" t="s">
        <v>283</v>
      </c>
      <c r="H121" s="597" t="s">
        <v>396</v>
      </c>
      <c r="I121" s="597"/>
      <c r="J121" s="597"/>
      <c r="K121" s="597"/>
      <c r="L121" s="597"/>
      <c r="M121" s="597"/>
      <c r="N121" s="597"/>
      <c r="O121" s="597"/>
      <c r="P121" s="597"/>
      <c r="Q121" s="598"/>
      <c r="R121" s="227" t="s">
        <v>283</v>
      </c>
      <c r="S121" s="608"/>
      <c r="T121" s="143"/>
      <c r="U121" s="143"/>
      <c r="V121" s="92">
        <f>IF(R121="有",1,0)</f>
        <v>0</v>
      </c>
      <c r="W121" s="610"/>
      <c r="X121" s="164">
        <f t="shared" ref="X121:AE121" si="21">X119</f>
        <v>0</v>
      </c>
      <c r="Y121" s="153">
        <f t="shared" si="21"/>
        <v>1</v>
      </c>
      <c r="Z121" s="137" t="str">
        <f t="shared" si="21"/>
        <v>-</v>
      </c>
      <c r="AA121" s="138">
        <f t="shared" si="21"/>
        <v>1</v>
      </c>
      <c r="AB121" s="137" t="str">
        <f t="shared" si="21"/>
        <v>-</v>
      </c>
      <c r="AC121" s="138">
        <f t="shared" si="21"/>
        <v>1</v>
      </c>
      <c r="AD121" s="139">
        <f t="shared" si="21"/>
        <v>3</v>
      </c>
      <c r="AE121" s="139">
        <f t="shared" si="21"/>
        <v>0</v>
      </c>
      <c r="AF121" s="254" t="str">
        <f>AF119</f>
        <v>-</v>
      </c>
      <c r="AG121" s="165">
        <v>1.5</v>
      </c>
      <c r="AH121" s="165">
        <v>1.5</v>
      </c>
      <c r="AI121" s="165">
        <v>1.5</v>
      </c>
      <c r="AK121" s="156">
        <f t="shared" si="17"/>
        <v>0</v>
      </c>
      <c r="AL121" s="166">
        <f t="shared" si="9"/>
        <v>0</v>
      </c>
      <c r="AM121" s="166">
        <f t="shared" si="10"/>
        <v>0</v>
      </c>
      <c r="AN121" s="343">
        <f>IF('1.基本データ(このシートは削除しないこと！)'!$H$17=2,MAX(AK121:AL121),0)</f>
        <v>0</v>
      </c>
      <c r="AO121" s="343">
        <f>IF('1.基本データ(このシートは削除しないこと！)'!$H$17=3,MAX(AK121:AM121),0)</f>
        <v>0</v>
      </c>
      <c r="AP121" s="344">
        <f>IF(AND('1.基本データ(このシートは削除しないこと！)'!$H$17=4,AF121="県内"),V121*AI121,0)</f>
        <v>0</v>
      </c>
      <c r="AQ121" s="605"/>
      <c r="AR121" s="633"/>
      <c r="AS121" s="636"/>
      <c r="AT121" s="92">
        <f>IF(G121=リスト!Q4,1,IF(G121=リスト!Q5,2,0))</f>
        <v>0</v>
      </c>
      <c r="AU121" s="76">
        <f>AT121</f>
        <v>0</v>
      </c>
    </row>
    <row r="122" spans="1:47" ht="9.9" customHeight="1" x14ac:dyDescent="0.2">
      <c r="B122" s="466"/>
      <c r="C122" s="466"/>
      <c r="D122" s="466"/>
      <c r="E122" s="466"/>
      <c r="F122" s="466"/>
      <c r="G122" s="466"/>
      <c r="H122" s="466"/>
      <c r="I122" s="466"/>
      <c r="J122" s="466"/>
      <c r="K122" s="466"/>
      <c r="L122" s="466"/>
      <c r="M122" s="466"/>
      <c r="N122" s="466"/>
      <c r="O122" s="466"/>
      <c r="P122" s="466"/>
      <c r="Q122" s="466"/>
      <c r="R122" s="466"/>
      <c r="S122" s="466"/>
    </row>
    <row r="123" spans="1:47" ht="9" customHeight="1" x14ac:dyDescent="0.2"/>
    <row r="124" spans="1:47" ht="9" customHeight="1" x14ac:dyDescent="0.2"/>
    <row r="125" spans="1:47" ht="9" customHeight="1" x14ac:dyDescent="0.2"/>
    <row r="126" spans="1:47" ht="9" customHeight="1" x14ac:dyDescent="0.2"/>
  </sheetData>
  <sheetProtection algorithmName="SHA-512" hashValue="VjIMbHRnDr2qLZERQGSO8TIn7BUxwxYQo/xsKZsn6bkQb1P8i3Fdqr2avvBR7n9EDmvCRkt3Vqjr9B3v4IYCVA==" saltValue="+xrTSJJjAUqqpiTi7XPRZA==" spinCount="100000" sheet="1" objects="1" scenarios="1"/>
  <mergeCells count="253">
    <mergeCell ref="AR119:AR121"/>
    <mergeCell ref="AS119:AS121"/>
    <mergeCell ref="S112:S114"/>
    <mergeCell ref="S115:S116"/>
    <mergeCell ref="S117:S118"/>
    <mergeCell ref="G16:K16"/>
    <mergeCell ref="L16:S16"/>
    <mergeCell ref="G17:K17"/>
    <mergeCell ref="L17:S17"/>
    <mergeCell ref="C20:S24"/>
    <mergeCell ref="G68:H68"/>
    <mergeCell ref="G69:H69"/>
    <mergeCell ref="G119:G120"/>
    <mergeCell ref="H120:Q120"/>
    <mergeCell ref="R98:S98"/>
    <mergeCell ref="K98:Q98"/>
    <mergeCell ref="C79:D80"/>
    <mergeCell ref="F79:F80"/>
    <mergeCell ref="E79:E80"/>
    <mergeCell ref="R72:R75"/>
    <mergeCell ref="B85:S85"/>
    <mergeCell ref="G94:H94"/>
    <mergeCell ref="G93:H93"/>
    <mergeCell ref="G92:H92"/>
    <mergeCell ref="A5:S5"/>
    <mergeCell ref="Q6:S6"/>
    <mergeCell ref="L10:S10"/>
    <mergeCell ref="L11:S12"/>
    <mergeCell ref="G12:K12"/>
    <mergeCell ref="G13:K13"/>
    <mergeCell ref="L13:S13"/>
    <mergeCell ref="G14:K14"/>
    <mergeCell ref="L14:S14"/>
    <mergeCell ref="G91:H91"/>
    <mergeCell ref="G90:H90"/>
    <mergeCell ref="G89:S89"/>
    <mergeCell ref="G75:H75"/>
    <mergeCell ref="G74:H74"/>
    <mergeCell ref="G73:H73"/>
    <mergeCell ref="G72:H72"/>
    <mergeCell ref="G98:H98"/>
    <mergeCell ref="G97:H97"/>
    <mergeCell ref="G96:H96"/>
    <mergeCell ref="I98:J98"/>
    <mergeCell ref="G80:H80"/>
    <mergeCell ref="G79:H79"/>
    <mergeCell ref="G78:H78"/>
    <mergeCell ref="G77:H77"/>
    <mergeCell ref="G76:H76"/>
    <mergeCell ref="B86:H86"/>
    <mergeCell ref="B87:D87"/>
    <mergeCell ref="E87:R87"/>
    <mergeCell ref="B81:S81"/>
    <mergeCell ref="B82:S82"/>
    <mergeCell ref="C91:D91"/>
    <mergeCell ref="K91:S91"/>
    <mergeCell ref="B88:D88"/>
    <mergeCell ref="AF99:AF100"/>
    <mergeCell ref="C99:D99"/>
    <mergeCell ref="I99:J99"/>
    <mergeCell ref="K99:S99"/>
    <mergeCell ref="G100:Q100"/>
    <mergeCell ref="G99:H99"/>
    <mergeCell ref="C93:D93"/>
    <mergeCell ref="I96:J96"/>
    <mergeCell ref="C95:D95"/>
    <mergeCell ref="G95:H95"/>
    <mergeCell ref="I97:J97"/>
    <mergeCell ref="K93:S93"/>
    <mergeCell ref="AQ112:AQ114"/>
    <mergeCell ref="H121:Q121"/>
    <mergeCell ref="H112:Q112"/>
    <mergeCell ref="AQ115:AQ116"/>
    <mergeCell ref="AQ117:AQ118"/>
    <mergeCell ref="AQ119:AQ121"/>
    <mergeCell ref="S119:S121"/>
    <mergeCell ref="W115:W116"/>
    <mergeCell ref="W117:W118"/>
    <mergeCell ref="W119:W121"/>
    <mergeCell ref="W112:W114"/>
    <mergeCell ref="I101:J101"/>
    <mergeCell ref="I102:J102"/>
    <mergeCell ref="I104:J104"/>
    <mergeCell ref="I105:J105"/>
    <mergeCell ref="K101:Q101"/>
    <mergeCell ref="K102:Q102"/>
    <mergeCell ref="K106:Q106"/>
    <mergeCell ref="K105:Q105"/>
    <mergeCell ref="K104:Q104"/>
    <mergeCell ref="G103:Q103"/>
    <mergeCell ref="G102:H102"/>
    <mergeCell ref="G101:H101"/>
    <mergeCell ref="G106:H106"/>
    <mergeCell ref="G105:H105"/>
    <mergeCell ref="G104:H104"/>
    <mergeCell ref="F117:F118"/>
    <mergeCell ref="C112:C121"/>
    <mergeCell ref="B110:B121"/>
    <mergeCell ref="H119:Q119"/>
    <mergeCell ref="B108:S108"/>
    <mergeCell ref="H113:Q113"/>
    <mergeCell ref="H114:Q114"/>
    <mergeCell ref="F112:F114"/>
    <mergeCell ref="E112:E114"/>
    <mergeCell ref="B109:D109"/>
    <mergeCell ref="D112:D114"/>
    <mergeCell ref="G109:Q109"/>
    <mergeCell ref="G111:Q111"/>
    <mergeCell ref="G110:Q110"/>
    <mergeCell ref="G118:Q118"/>
    <mergeCell ref="G117:Q117"/>
    <mergeCell ref="G116:Q116"/>
    <mergeCell ref="F115:F116"/>
    <mergeCell ref="G115:Q115"/>
    <mergeCell ref="G112:G113"/>
    <mergeCell ref="C63:D63"/>
    <mergeCell ref="C64:D64"/>
    <mergeCell ref="C66:D66"/>
    <mergeCell ref="C65:D65"/>
    <mergeCell ref="R59:R60"/>
    <mergeCell ref="I55:J55"/>
    <mergeCell ref="K55:L55"/>
    <mergeCell ref="G60:H60"/>
    <mergeCell ref="G59:H59"/>
    <mergeCell ref="M55:O55"/>
    <mergeCell ref="I59:Q59"/>
    <mergeCell ref="I60:Q60"/>
    <mergeCell ref="I61:Q61"/>
    <mergeCell ref="G66:Q66"/>
    <mergeCell ref="E56:E58"/>
    <mergeCell ref="G57:H57"/>
    <mergeCell ref="G56:H56"/>
    <mergeCell ref="B51:D51"/>
    <mergeCell ref="B89:D89"/>
    <mergeCell ref="I67:R67"/>
    <mergeCell ref="I68:R68"/>
    <mergeCell ref="G64:Q64"/>
    <mergeCell ref="G63:Q63"/>
    <mergeCell ref="G62:Q62"/>
    <mergeCell ref="G61:H61"/>
    <mergeCell ref="G67:H67"/>
    <mergeCell ref="K75:L75"/>
    <mergeCell ref="M75:O75"/>
    <mergeCell ref="C59:D60"/>
    <mergeCell ref="E59:E60"/>
    <mergeCell ref="F59:F60"/>
    <mergeCell ref="I72:Q72"/>
    <mergeCell ref="I73:L73"/>
    <mergeCell ref="N73:Q73"/>
    <mergeCell ref="B53:B66"/>
    <mergeCell ref="F56:F58"/>
    <mergeCell ref="C62:D62"/>
    <mergeCell ref="C61:D61"/>
    <mergeCell ref="C56:D58"/>
    <mergeCell ref="C53:D55"/>
    <mergeCell ref="B83:S83"/>
    <mergeCell ref="B122:S122"/>
    <mergeCell ref="B90:B107"/>
    <mergeCell ref="C100:D107"/>
    <mergeCell ref="E100:E107"/>
    <mergeCell ref="F100:F107"/>
    <mergeCell ref="C110:D110"/>
    <mergeCell ref="C111:D111"/>
    <mergeCell ref="C92:D92"/>
    <mergeCell ref="C94:D94"/>
    <mergeCell ref="R100:S107"/>
    <mergeCell ref="F119:F121"/>
    <mergeCell ref="D115:D116"/>
    <mergeCell ref="D117:D118"/>
    <mergeCell ref="D119:D121"/>
    <mergeCell ref="E115:E116"/>
    <mergeCell ref="E117:E118"/>
    <mergeCell ref="E119:E121"/>
    <mergeCell ref="C97:D97"/>
    <mergeCell ref="C98:D98"/>
    <mergeCell ref="K90:S90"/>
    <mergeCell ref="C96:D96"/>
    <mergeCell ref="I90:J90"/>
    <mergeCell ref="C90:D90"/>
    <mergeCell ref="K107:Q107"/>
    <mergeCell ref="E68:E71"/>
    <mergeCell ref="I71:R71"/>
    <mergeCell ref="C76:D78"/>
    <mergeCell ref="C72:D75"/>
    <mergeCell ref="L76:M76"/>
    <mergeCell ref="O76:P76"/>
    <mergeCell ref="I78:L78"/>
    <mergeCell ref="N78:Q78"/>
    <mergeCell ref="G70:H71"/>
    <mergeCell ref="T48:U48"/>
    <mergeCell ref="L56:M56"/>
    <mergeCell ref="O56:P56"/>
    <mergeCell ref="I57:L57"/>
    <mergeCell ref="N57:Q57"/>
    <mergeCell ref="I54:L54"/>
    <mergeCell ref="N54:Q54"/>
    <mergeCell ref="R54:R55"/>
    <mergeCell ref="R57:R58"/>
    <mergeCell ref="I58:L58"/>
    <mergeCell ref="M58:Q58"/>
    <mergeCell ref="G52:S52"/>
    <mergeCell ref="G55:H55"/>
    <mergeCell ref="G54:H54"/>
    <mergeCell ref="G53:H53"/>
    <mergeCell ref="G58:H58"/>
    <mergeCell ref="AR112:AR114"/>
    <mergeCell ref="AS112:AS114"/>
    <mergeCell ref="I53:Q53"/>
    <mergeCell ref="I74:L74"/>
    <mergeCell ref="N74:Q74"/>
    <mergeCell ref="I70:R70"/>
    <mergeCell ref="S76:S78"/>
    <mergeCell ref="I79:Q79"/>
    <mergeCell ref="I80:Q80"/>
    <mergeCell ref="I77:L77"/>
    <mergeCell ref="S72:S75"/>
    <mergeCell ref="I75:J75"/>
    <mergeCell ref="N77:Q77"/>
    <mergeCell ref="G65:Q65"/>
    <mergeCell ref="S53:S55"/>
    <mergeCell ref="S56:S58"/>
    <mergeCell ref="R61:S61"/>
    <mergeCell ref="S59:S60"/>
    <mergeCell ref="K92:S92"/>
    <mergeCell ref="K96:S96"/>
    <mergeCell ref="K97:S97"/>
    <mergeCell ref="I91:J91"/>
    <mergeCell ref="I92:J92"/>
    <mergeCell ref="I93:J93"/>
    <mergeCell ref="B84:S84"/>
    <mergeCell ref="I69:R69"/>
    <mergeCell ref="R76:R78"/>
    <mergeCell ref="K94:S94"/>
    <mergeCell ref="K95:S95"/>
    <mergeCell ref="B49:H49"/>
    <mergeCell ref="B50:D50"/>
    <mergeCell ref="E50:R50"/>
    <mergeCell ref="B52:D52"/>
    <mergeCell ref="F53:F55"/>
    <mergeCell ref="E53:E55"/>
    <mergeCell ref="I94:J94"/>
    <mergeCell ref="I95:J95"/>
    <mergeCell ref="B67:B80"/>
    <mergeCell ref="E76:E78"/>
    <mergeCell ref="F76:F78"/>
    <mergeCell ref="E72:E75"/>
    <mergeCell ref="S79:S80"/>
    <mergeCell ref="C67:C71"/>
    <mergeCell ref="D70:D71"/>
    <mergeCell ref="D67:D69"/>
    <mergeCell ref="F68:F71"/>
    <mergeCell ref="R79:R80"/>
    <mergeCell ref="F72:F75"/>
  </mergeCells>
  <phoneticPr fontId="36"/>
  <conditionalFormatting sqref="E117 E119:F120 F121 E112:F112 E115:F115 F111 E110:G110 R110:R121">
    <cfRule type="expression" dxfId="11" priority="130">
      <formula>#REF!=0</formula>
    </cfRule>
  </conditionalFormatting>
  <conditionalFormatting sqref="F119:F121">
    <cfRule type="expression" dxfId="10" priority="143">
      <formula>#REF!=2</formula>
    </cfRule>
  </conditionalFormatting>
  <conditionalFormatting sqref="F112 F115 F119:F121 R110:R121">
    <cfRule type="expression" dxfId="9" priority="148">
      <formula>#REF!&gt;2</formula>
    </cfRule>
  </conditionalFormatting>
  <conditionalFormatting sqref="F117 H112:H114 G115:G118 H119:H121">
    <cfRule type="expression" dxfId="8" priority="71">
      <formula>#REF!=0</formula>
    </cfRule>
  </conditionalFormatting>
  <conditionalFormatting sqref="F117 H112:H114 G115:G118 H119:H121">
    <cfRule type="expression" dxfId="7" priority="72">
      <formula>#REF!&gt;2</formula>
    </cfRule>
  </conditionalFormatting>
  <conditionalFormatting sqref="K102">
    <cfRule type="expression" dxfId="6" priority="69">
      <formula>#REF!=0</formula>
    </cfRule>
  </conditionalFormatting>
  <conditionalFormatting sqref="K102">
    <cfRule type="expression" dxfId="5" priority="70">
      <formula>#REF!&gt;2</formula>
    </cfRule>
  </conditionalFormatting>
  <conditionalFormatting sqref="K105">
    <cfRule type="expression" dxfId="4" priority="44">
      <formula>#REF!=0</formula>
    </cfRule>
  </conditionalFormatting>
  <conditionalFormatting sqref="K105">
    <cfRule type="expression" dxfId="3" priority="45">
      <formula>#REF!&gt;2</formula>
    </cfRule>
  </conditionalFormatting>
  <conditionalFormatting sqref="H119:H121">
    <cfRule type="expression" dxfId="2" priority="11">
      <formula>#REF!=2</formula>
    </cfRule>
  </conditionalFormatting>
  <conditionalFormatting sqref="G112">
    <cfRule type="expression" dxfId="1" priority="1">
      <formula>#REF!=0</formula>
    </cfRule>
  </conditionalFormatting>
  <conditionalFormatting sqref="G112">
    <cfRule type="expression" dxfId="0" priority="2">
      <formula>#REF!&gt;2</formula>
    </cfRule>
  </conditionalFormatting>
  <dataValidations count="7">
    <dataValidation imeMode="disabled" allowBlank="1" showInputMessage="1" showErrorMessage="1" sqref="I55:J55 I54:L54 N54:Q54 P55 I57:L57 N57:Q57 I77:L78 N77:Q78 I73:L74 N73:Q74 I75:J75 P75 S70:S71"/>
    <dataValidation type="whole" imeMode="halfAlpha" allowBlank="1" showInputMessage="1" showErrorMessage="1" errorTitle="無効な入力" error="２桁で入力してください" prompt="2桁を入力してください" sqref="J56 J76">
      <formula1>10</formula1>
      <formula2>24</formula2>
    </dataValidation>
    <dataValidation type="textLength" imeMode="disabled" operator="equal" allowBlank="1" showInputMessage="1" showErrorMessage="1" errorTitle="無効な入力" error="4桁で入力してください" prompt="4桁を入力してください" sqref="O56:P56 O76:P76">
      <formula1>4</formula1>
    </dataValidation>
    <dataValidation type="textLength" imeMode="disabled" operator="equal" allowBlank="1" showInputMessage="1" showErrorMessage="1" errorTitle="無効な入力" error="5桁で入力してください" prompt="5桁を入力してください" sqref="L56:M56 L76:M76">
      <formula1>5</formula1>
    </dataValidation>
    <dataValidation allowBlank="1" showInputMessage="1" showErrorMessage="1" prompt="「氏名」を入力" sqref="G68:H68"/>
    <dataValidation imeMode="disabled" allowBlank="1" showInputMessage="1" showErrorMessage="1" prompt="”年”が自動表示されます" sqref="S68:S69"/>
    <dataValidation allowBlank="1" showInputMessage="1" showErrorMessage="1" prompt="若手・女性技術者の「氏名」を入力" sqref="K98:Q98"/>
  </dataValidations>
  <printOptions horizontalCentered="1"/>
  <pageMargins left="0.55118110236220474" right="0.55118110236220474" top="0.59055118110236227" bottom="0.19685039370078741" header="0" footer="0.51181102362204722"/>
  <pageSetup paperSize="9" scale="76" orientation="portrait" r:id="rId1"/>
  <rowBreaks count="2" manualBreakCount="2">
    <brk id="47" min="1" max="18" man="1"/>
    <brk id="8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リスト!$K$9:$K$12</xm:f>
          </x14:formula1>
          <xm:sqref>K99</xm:sqref>
        </x14:dataValidation>
        <x14:dataValidation type="list" allowBlank="1" showInputMessage="1" showErrorMessage="1">
          <x14:formula1>
            <xm:f>リスト!$M$4:$M$5</xm:f>
          </x14:formula1>
          <xm:sqref>K94:K97 S63:S65 I61:Q61 K91:K92 R110:R121</xm:sqref>
        </x14:dataValidation>
        <x14:dataValidation type="list" allowBlank="1" showInputMessage="1" showErrorMessage="1">
          <x14:formula1>
            <xm:f>リスト2!$C$3:$C$64</xm:f>
          </x14:formula1>
          <xm:sqref>K101 K104 S110:S112 S115 S117 S119:S121</xm:sqref>
        </x14:dataValidation>
        <x14:dataValidation type="list" allowBlank="1" showInputMessage="1" showErrorMessage="1">
          <x14:formula1>
            <xm:f>リスト!$N$4:$N$7</xm:f>
          </x14:formula1>
          <xm:sqref>K102</xm:sqref>
        </x14:dataValidation>
        <x14:dataValidation type="list" allowBlank="1" showInputMessage="1" showErrorMessage="1">
          <x14:formula1>
            <xm:f>リスト!$N$5:$N$7</xm:f>
          </x14:formula1>
          <xm:sqref>K105</xm:sqref>
        </x14:dataValidation>
        <x14:dataValidation type="list" allowBlank="1" showInputMessage="1" showErrorMessage="1">
          <x14:formula1>
            <xm:f>リスト!$D$4:$D$7</xm:f>
          </x14:formula1>
          <xm:sqref>I58:L58</xm:sqref>
        </x14:dataValidation>
        <x14:dataValidation type="list" allowBlank="1" showInputMessage="1" showErrorMessage="1" prompt="選択">
          <x14:formula1>
            <xm:f>リスト!$O$4:$O$6</xm:f>
          </x14:formula1>
          <xm:sqref>R98:S98</xm:sqref>
        </x14:dataValidation>
        <x14:dataValidation type="list" allowBlank="1" showInputMessage="1" showErrorMessage="1">
          <x14:formula1>
            <xm:f>リスト!$Q$4:$Q$6</xm:f>
          </x14:formula1>
          <xm:sqref>G114 G121</xm:sqref>
        </x14:dataValidation>
        <x14:dataValidation type="list" allowBlank="1" showInputMessage="1" showErrorMessage="1">
          <x14:formula1>
            <xm:f>リスト!$G$4:$G$5</xm:f>
          </x14:formula1>
          <xm:sqref>S62</xm:sqref>
        </x14:dataValidation>
        <x14:dataValidation type="list" allowBlank="1" showInputMessage="1" showErrorMessage="1">
          <x14:formula1>
            <xm:f>リスト!$T$4:$T$6</xm:f>
          </x14:formula1>
          <xm:sqref>S66</xm:sqref>
        </x14:dataValidation>
        <x14:dataValidation type="list" allowBlank="1" showInputMessage="1" showErrorMessage="1">
          <x14:formula1>
            <xm:f>リスト!$H$9:$H$10</xm:f>
          </x14:formula1>
          <xm:sqref>K90:S90</xm:sqref>
        </x14:dataValidation>
        <x14:dataValidation type="list" allowBlank="1" showInputMessage="1" showErrorMessage="1">
          <x14:formula1>
            <xm:f>リスト!$I$8:$I$9</xm:f>
          </x14:formula1>
          <xm:sqref>K93:S93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showGridLines="0" view="pageBreakPreview" zoomScale="85" zoomScaleNormal="85" zoomScaleSheetLayoutView="85" workbookViewId="0">
      <selection activeCell="AF18" sqref="AF18"/>
    </sheetView>
  </sheetViews>
  <sheetFormatPr defaultRowHeight="13.2" x14ac:dyDescent="0.2"/>
  <cols>
    <col min="1" max="1" width="0.88671875" customWidth="1"/>
    <col min="2" max="2" width="20.88671875" customWidth="1"/>
    <col min="3" max="4" width="4.109375" customWidth="1"/>
    <col min="5" max="5" width="4.44140625" customWidth="1"/>
    <col min="6" max="26" width="4.109375" customWidth="1"/>
    <col min="27" max="27" width="25" customWidth="1"/>
    <col min="28" max="28" width="1.21875" customWidth="1"/>
  </cols>
  <sheetData>
    <row r="1" spans="1:29" ht="13.5" customHeight="1" x14ac:dyDescent="0.2"/>
    <row r="2" spans="1:29" ht="14.4" customHeight="1" x14ac:dyDescent="0.2">
      <c r="A2" s="660" t="s">
        <v>312</v>
      </c>
      <c r="B2" s="660"/>
      <c r="C2" s="660"/>
      <c r="D2" s="660"/>
      <c r="E2" s="660"/>
      <c r="F2" s="660"/>
      <c r="G2" s="663" t="s">
        <v>271</v>
      </c>
      <c r="H2" s="663"/>
      <c r="I2" s="663"/>
      <c r="J2" s="663"/>
      <c r="K2" s="663"/>
      <c r="L2" s="663"/>
      <c r="M2" s="663"/>
      <c r="N2" s="663"/>
      <c r="O2" s="663"/>
      <c r="P2" s="663"/>
      <c r="Q2" s="663"/>
      <c r="R2" s="663"/>
      <c r="S2" s="663"/>
      <c r="T2" s="663"/>
      <c r="U2" s="663"/>
      <c r="V2" s="664" t="s">
        <v>332</v>
      </c>
      <c r="W2" s="664"/>
      <c r="X2" s="664"/>
      <c r="Y2" s="664"/>
      <c r="Z2" s="664"/>
      <c r="AA2" s="664"/>
    </row>
    <row r="3" spans="1:29" s="28" customFormat="1" ht="17.399999999999999" customHeight="1" thickBot="1" x14ac:dyDescent="0.25">
      <c r="A3" s="661" t="s">
        <v>382</v>
      </c>
      <c r="B3" s="661"/>
      <c r="C3" s="666" t="str">
        <f>'1.基本データ(このシートは削除しないこと！)'!H14&amp;'1.基本データ(このシートは削除しないこと！)'!H15</f>
        <v>第２４－０１１３５－００１１号 本庁舎第３電気室改修工事</v>
      </c>
      <c r="D3" s="666"/>
      <c r="E3" s="666"/>
      <c r="F3" s="666"/>
      <c r="G3" s="666"/>
      <c r="H3" s="666"/>
      <c r="I3" s="666"/>
      <c r="J3" s="666"/>
      <c r="K3" s="666"/>
      <c r="L3" s="666"/>
      <c r="M3" s="666"/>
      <c r="N3" s="666"/>
      <c r="O3" s="666"/>
      <c r="P3" s="666"/>
      <c r="Q3" s="666"/>
      <c r="R3" s="666"/>
      <c r="T3" s="220"/>
      <c r="U3" s="662" t="s">
        <v>381</v>
      </c>
      <c r="V3" s="662"/>
      <c r="W3" s="665" t="str">
        <f>IF('1.基本データ(このシートは削除しないこと！)'!H11=0,'1.基本データ(このシートは削除しないこと！)'!H7,'1.基本データ(このシートは削除しないこと！)'!H11)</f>
        <v>○○・△△特定建設工事共同企業体</v>
      </c>
      <c r="X3" s="665"/>
      <c r="Y3" s="665"/>
      <c r="Z3" s="665"/>
      <c r="AA3" s="665"/>
      <c r="AB3" s="220"/>
      <c r="AC3" s="219" t="s">
        <v>318</v>
      </c>
    </row>
    <row r="4" spans="1:29" ht="9" customHeight="1" thickBot="1" x14ac:dyDescent="0.25">
      <c r="A4" s="15"/>
      <c r="B4" s="15"/>
      <c r="C4" s="15"/>
      <c r="D4" s="29"/>
      <c r="E4" s="29"/>
      <c r="F4" s="29"/>
      <c r="G4" s="29"/>
      <c r="H4" s="29"/>
      <c r="I4" s="1"/>
      <c r="J4" s="16"/>
      <c r="K4" s="17"/>
      <c r="L4" s="17"/>
      <c r="M4" s="17"/>
      <c r="N4" s="17"/>
      <c r="O4" s="17"/>
      <c r="P4" s="17"/>
    </row>
    <row r="5" spans="1:29" x14ac:dyDescent="0.2">
      <c r="A5" s="18"/>
      <c r="B5" s="19" t="s">
        <v>272</v>
      </c>
      <c r="C5" s="19"/>
      <c r="D5" s="19"/>
      <c r="E5" s="19"/>
      <c r="F5" s="19"/>
      <c r="G5" s="19"/>
      <c r="H5" s="19"/>
      <c r="I5" s="19"/>
      <c r="J5" s="19"/>
      <c r="K5" s="19"/>
      <c r="L5" s="19"/>
      <c r="M5" s="19"/>
      <c r="N5" s="19"/>
      <c r="O5" s="19"/>
      <c r="P5" s="19"/>
      <c r="Q5" s="19"/>
      <c r="R5" s="19"/>
      <c r="S5" s="19"/>
      <c r="T5" s="19"/>
      <c r="U5" s="19"/>
      <c r="V5" s="19"/>
      <c r="W5" s="19"/>
      <c r="X5" s="19"/>
      <c r="Y5" s="19"/>
      <c r="Z5" s="19"/>
      <c r="AA5" s="20"/>
      <c r="AB5" s="21"/>
    </row>
    <row r="6" spans="1:29" x14ac:dyDescent="0.2">
      <c r="A6" s="22"/>
      <c r="B6" s="652"/>
      <c r="C6" s="654" t="s">
        <v>314</v>
      </c>
      <c r="D6" s="654"/>
      <c r="E6" s="654"/>
      <c r="F6" s="654"/>
      <c r="G6" s="654"/>
      <c r="H6" s="654"/>
      <c r="I6" s="654"/>
      <c r="J6" s="654"/>
      <c r="K6" s="654"/>
      <c r="L6" s="654"/>
      <c r="M6" s="654"/>
      <c r="N6" s="654"/>
      <c r="O6" s="654"/>
      <c r="P6" s="654"/>
      <c r="Q6" s="654"/>
      <c r="R6" s="654"/>
      <c r="S6" s="654"/>
      <c r="T6" s="654"/>
      <c r="U6" s="654"/>
      <c r="V6" s="654"/>
      <c r="W6" s="654"/>
      <c r="X6" s="654"/>
      <c r="Y6" s="654"/>
      <c r="Z6" s="654"/>
      <c r="AA6" s="655" t="s">
        <v>273</v>
      </c>
      <c r="AB6" s="23"/>
    </row>
    <row r="7" spans="1:29" x14ac:dyDescent="0.2">
      <c r="A7" s="24"/>
      <c r="B7" s="653"/>
      <c r="C7" s="657" t="s">
        <v>274</v>
      </c>
      <c r="D7" s="658"/>
      <c r="E7" s="658" t="s">
        <v>274</v>
      </c>
      <c r="F7" s="658"/>
      <c r="G7" s="658" t="s">
        <v>274</v>
      </c>
      <c r="H7" s="658"/>
      <c r="I7" s="658" t="s">
        <v>274</v>
      </c>
      <c r="J7" s="658"/>
      <c r="K7" s="658" t="s">
        <v>274</v>
      </c>
      <c r="L7" s="658"/>
      <c r="M7" s="658" t="s">
        <v>274</v>
      </c>
      <c r="N7" s="658"/>
      <c r="O7" s="658" t="s">
        <v>274</v>
      </c>
      <c r="P7" s="658"/>
      <c r="Q7" s="658" t="s">
        <v>274</v>
      </c>
      <c r="R7" s="658"/>
      <c r="S7" s="658" t="s">
        <v>274</v>
      </c>
      <c r="T7" s="658"/>
      <c r="U7" s="658" t="s">
        <v>274</v>
      </c>
      <c r="V7" s="658"/>
      <c r="W7" s="658" t="s">
        <v>274</v>
      </c>
      <c r="X7" s="658"/>
      <c r="Y7" s="658" t="s">
        <v>274</v>
      </c>
      <c r="Z7" s="659"/>
      <c r="AA7" s="656"/>
      <c r="AB7" s="23"/>
    </row>
    <row r="8" spans="1:29" ht="26.4" customHeight="1" x14ac:dyDescent="0.2">
      <c r="A8" s="24"/>
      <c r="B8" s="213"/>
      <c r="C8" s="214"/>
      <c r="D8" s="215"/>
      <c r="E8" s="214"/>
      <c r="F8" s="215"/>
      <c r="G8" s="214"/>
      <c r="H8" s="215"/>
      <c r="I8" s="214"/>
      <c r="J8" s="215"/>
      <c r="K8" s="214"/>
      <c r="L8" s="215"/>
      <c r="M8" s="214"/>
      <c r="N8" s="215"/>
      <c r="O8" s="214"/>
      <c r="P8" s="216"/>
      <c r="Q8" s="214"/>
      <c r="R8" s="215"/>
      <c r="S8" s="214"/>
      <c r="T8" s="215"/>
      <c r="U8" s="214"/>
      <c r="V8" s="215"/>
      <c r="W8" s="214"/>
      <c r="X8" s="215"/>
      <c r="Y8" s="214"/>
      <c r="Z8" s="217"/>
      <c r="AA8" s="213"/>
      <c r="AB8" s="23"/>
    </row>
    <row r="9" spans="1:29" ht="26.4" customHeight="1" x14ac:dyDescent="0.2">
      <c r="A9" s="24"/>
      <c r="B9" s="218"/>
      <c r="C9" s="214"/>
      <c r="D9" s="215"/>
      <c r="E9" s="214"/>
      <c r="F9" s="215"/>
      <c r="G9" s="214"/>
      <c r="H9" s="215"/>
      <c r="I9" s="214"/>
      <c r="J9" s="215"/>
      <c r="K9" s="214"/>
      <c r="L9" s="215"/>
      <c r="M9" s="214"/>
      <c r="N9" s="215"/>
      <c r="O9" s="214"/>
      <c r="P9" s="216"/>
      <c r="Q9" s="214"/>
      <c r="R9" s="215"/>
      <c r="S9" s="214"/>
      <c r="T9" s="215"/>
      <c r="U9" s="214"/>
      <c r="V9" s="215"/>
      <c r="W9" s="214"/>
      <c r="X9" s="215"/>
      <c r="Y9" s="214"/>
      <c r="Z9" s="217"/>
      <c r="AA9" s="213"/>
      <c r="AB9" s="23"/>
    </row>
    <row r="10" spans="1:29" ht="26.4" customHeight="1" x14ac:dyDescent="0.2">
      <c r="A10" s="24"/>
      <c r="B10" s="213"/>
      <c r="C10" s="214"/>
      <c r="D10" s="215"/>
      <c r="E10" s="214"/>
      <c r="F10" s="215"/>
      <c r="G10" s="214"/>
      <c r="H10" s="215"/>
      <c r="I10" s="214"/>
      <c r="J10" s="215"/>
      <c r="K10" s="214"/>
      <c r="L10" s="215"/>
      <c r="M10" s="214"/>
      <c r="N10" s="215"/>
      <c r="O10" s="214"/>
      <c r="P10" s="216"/>
      <c r="Q10" s="214"/>
      <c r="R10" s="215"/>
      <c r="S10" s="214"/>
      <c r="T10" s="215"/>
      <c r="U10" s="214"/>
      <c r="V10" s="215"/>
      <c r="W10" s="214"/>
      <c r="X10" s="215"/>
      <c r="Y10" s="214"/>
      <c r="Z10" s="217"/>
      <c r="AA10" s="213"/>
      <c r="AB10" s="23"/>
    </row>
    <row r="11" spans="1:29" ht="26.4" customHeight="1" x14ac:dyDescent="0.2">
      <c r="A11" s="24"/>
      <c r="B11" s="218"/>
      <c r="C11" s="214"/>
      <c r="D11" s="215"/>
      <c r="E11" s="214"/>
      <c r="F11" s="215"/>
      <c r="G11" s="214"/>
      <c r="H11" s="215"/>
      <c r="I11" s="214"/>
      <c r="J11" s="215"/>
      <c r="K11" s="214"/>
      <c r="L11" s="215"/>
      <c r="M11" s="214"/>
      <c r="N11" s="215"/>
      <c r="O11" s="214"/>
      <c r="P11" s="216"/>
      <c r="Q11" s="214"/>
      <c r="R11" s="215"/>
      <c r="S11" s="214"/>
      <c r="T11" s="215"/>
      <c r="U11" s="214"/>
      <c r="V11" s="215"/>
      <c r="W11" s="214"/>
      <c r="X11" s="215"/>
      <c r="Y11" s="214"/>
      <c r="Z11" s="217"/>
      <c r="AA11" s="213"/>
      <c r="AB11" s="23"/>
    </row>
    <row r="12" spans="1:29" ht="26.4" customHeight="1" x14ac:dyDescent="0.2">
      <c r="A12" s="24"/>
      <c r="B12" s="213"/>
      <c r="C12" s="214"/>
      <c r="D12" s="215"/>
      <c r="E12" s="214"/>
      <c r="F12" s="215"/>
      <c r="G12" s="214"/>
      <c r="H12" s="215"/>
      <c r="I12" s="214"/>
      <c r="J12" s="215"/>
      <c r="K12" s="214"/>
      <c r="L12" s="215"/>
      <c r="M12" s="214"/>
      <c r="N12" s="215"/>
      <c r="O12" s="214"/>
      <c r="P12" s="216"/>
      <c r="Q12" s="214"/>
      <c r="R12" s="215"/>
      <c r="S12" s="214"/>
      <c r="T12" s="215"/>
      <c r="U12" s="214"/>
      <c r="V12" s="215"/>
      <c r="W12" s="214"/>
      <c r="X12" s="215"/>
      <c r="Y12" s="214"/>
      <c r="Z12" s="217"/>
      <c r="AA12" s="213"/>
      <c r="AB12" s="23"/>
    </row>
    <row r="13" spans="1:29" ht="26.4" customHeight="1" x14ac:dyDescent="0.2">
      <c r="A13" s="24"/>
      <c r="B13" s="213"/>
      <c r="C13" s="214"/>
      <c r="D13" s="215"/>
      <c r="E13" s="214"/>
      <c r="F13" s="215"/>
      <c r="G13" s="214"/>
      <c r="H13" s="215"/>
      <c r="I13" s="214"/>
      <c r="J13" s="215"/>
      <c r="K13" s="214"/>
      <c r="L13" s="215"/>
      <c r="M13" s="214"/>
      <c r="N13" s="215"/>
      <c r="O13" s="214"/>
      <c r="P13" s="216"/>
      <c r="Q13" s="214"/>
      <c r="R13" s="215"/>
      <c r="S13" s="214"/>
      <c r="T13" s="215"/>
      <c r="U13" s="214"/>
      <c r="V13" s="215"/>
      <c r="W13" s="214"/>
      <c r="X13" s="215"/>
      <c r="Y13" s="214"/>
      <c r="Z13" s="217"/>
      <c r="AA13" s="213"/>
      <c r="AB13" s="23"/>
    </row>
    <row r="14" spans="1:29" ht="26.4" customHeight="1" x14ac:dyDescent="0.2">
      <c r="A14" s="24"/>
      <c r="B14" s="213"/>
      <c r="C14" s="214"/>
      <c r="D14" s="215"/>
      <c r="E14" s="214"/>
      <c r="F14" s="215"/>
      <c r="G14" s="214"/>
      <c r="H14" s="215"/>
      <c r="I14" s="214"/>
      <c r="J14" s="215"/>
      <c r="K14" s="214"/>
      <c r="L14" s="215"/>
      <c r="M14" s="214"/>
      <c r="N14" s="215"/>
      <c r="O14" s="214"/>
      <c r="P14" s="216"/>
      <c r="Q14" s="214"/>
      <c r="R14" s="215"/>
      <c r="S14" s="214"/>
      <c r="T14" s="215"/>
      <c r="U14" s="214"/>
      <c r="V14" s="215"/>
      <c r="W14" s="214"/>
      <c r="X14" s="215"/>
      <c r="Y14" s="214"/>
      <c r="Z14" s="217"/>
      <c r="AA14" s="213"/>
      <c r="AB14" s="23"/>
    </row>
    <row r="15" spans="1:29" ht="26.4" customHeight="1" x14ac:dyDescent="0.2">
      <c r="A15" s="24"/>
      <c r="B15" s="213"/>
      <c r="C15" s="214"/>
      <c r="D15" s="215"/>
      <c r="E15" s="214"/>
      <c r="F15" s="215"/>
      <c r="G15" s="214"/>
      <c r="H15" s="215"/>
      <c r="I15" s="214"/>
      <c r="J15" s="215"/>
      <c r="K15" s="214"/>
      <c r="L15" s="215"/>
      <c r="M15" s="214"/>
      <c r="N15" s="215"/>
      <c r="O15" s="214"/>
      <c r="P15" s="216"/>
      <c r="Q15" s="214"/>
      <c r="R15" s="215"/>
      <c r="S15" s="214"/>
      <c r="T15" s="215"/>
      <c r="U15" s="214"/>
      <c r="V15" s="215"/>
      <c r="W15" s="214"/>
      <c r="X15" s="215"/>
      <c r="Y15" s="214"/>
      <c r="Z15" s="217"/>
      <c r="AA15" s="213"/>
      <c r="AB15" s="23"/>
    </row>
    <row r="16" spans="1:29" ht="26.4" customHeight="1" x14ac:dyDescent="0.2">
      <c r="A16" s="24"/>
      <c r="B16" s="213"/>
      <c r="C16" s="214"/>
      <c r="D16" s="215"/>
      <c r="E16" s="214"/>
      <c r="F16" s="215"/>
      <c r="G16" s="214"/>
      <c r="H16" s="215"/>
      <c r="I16" s="214"/>
      <c r="J16" s="215"/>
      <c r="K16" s="214"/>
      <c r="L16" s="215"/>
      <c r="M16" s="214"/>
      <c r="N16" s="215"/>
      <c r="O16" s="214"/>
      <c r="P16" s="216"/>
      <c r="Q16" s="214"/>
      <c r="R16" s="215"/>
      <c r="S16" s="214"/>
      <c r="T16" s="215"/>
      <c r="U16" s="214"/>
      <c r="V16" s="215"/>
      <c r="W16" s="214"/>
      <c r="X16" s="215"/>
      <c r="Y16" s="214"/>
      <c r="Z16" s="217"/>
      <c r="AA16" s="213"/>
      <c r="AB16" s="23"/>
    </row>
    <row r="17" spans="1:28" ht="26.4" customHeight="1" x14ac:dyDescent="0.2">
      <c r="A17" s="24"/>
      <c r="B17" s="213"/>
      <c r="C17" s="214"/>
      <c r="D17" s="215"/>
      <c r="E17" s="214"/>
      <c r="F17" s="215"/>
      <c r="G17" s="214"/>
      <c r="H17" s="215"/>
      <c r="I17" s="214"/>
      <c r="J17" s="215"/>
      <c r="K17" s="214"/>
      <c r="L17" s="215"/>
      <c r="M17" s="214"/>
      <c r="N17" s="215"/>
      <c r="O17" s="214"/>
      <c r="P17" s="216"/>
      <c r="Q17" s="214"/>
      <c r="R17" s="215"/>
      <c r="S17" s="214"/>
      <c r="T17" s="215"/>
      <c r="U17" s="214"/>
      <c r="V17" s="215"/>
      <c r="W17" s="214"/>
      <c r="X17" s="215"/>
      <c r="Y17" s="214"/>
      <c r="Z17" s="217"/>
      <c r="AA17" s="213"/>
      <c r="AB17" s="23"/>
    </row>
    <row r="18" spans="1:28" ht="26.4" customHeight="1" x14ac:dyDescent="0.2">
      <c r="A18" s="24"/>
      <c r="B18" s="213"/>
      <c r="C18" s="214"/>
      <c r="D18" s="215"/>
      <c r="E18" s="214"/>
      <c r="F18" s="215"/>
      <c r="G18" s="214"/>
      <c r="H18" s="215"/>
      <c r="I18" s="214"/>
      <c r="J18" s="215"/>
      <c r="K18" s="214"/>
      <c r="L18" s="215"/>
      <c r="M18" s="214"/>
      <c r="N18" s="215"/>
      <c r="O18" s="214"/>
      <c r="P18" s="216"/>
      <c r="Q18" s="214"/>
      <c r="R18" s="215"/>
      <c r="S18" s="214"/>
      <c r="T18" s="215"/>
      <c r="U18" s="214"/>
      <c r="V18" s="215"/>
      <c r="W18" s="214"/>
      <c r="X18" s="215"/>
      <c r="Y18" s="214"/>
      <c r="Z18" s="217"/>
      <c r="AA18" s="213"/>
      <c r="AB18" s="23"/>
    </row>
    <row r="19" spans="1:28" ht="26.4" customHeight="1" x14ac:dyDescent="0.2">
      <c r="A19" s="24"/>
      <c r="B19" s="213"/>
      <c r="C19" s="214"/>
      <c r="D19" s="215"/>
      <c r="E19" s="214"/>
      <c r="F19" s="215"/>
      <c r="G19" s="214"/>
      <c r="H19" s="215"/>
      <c r="I19" s="214"/>
      <c r="J19" s="215"/>
      <c r="K19" s="214"/>
      <c r="L19" s="215"/>
      <c r="M19" s="214"/>
      <c r="N19" s="215"/>
      <c r="O19" s="214"/>
      <c r="P19" s="216"/>
      <c r="Q19" s="214"/>
      <c r="R19" s="215"/>
      <c r="S19" s="214"/>
      <c r="T19" s="215"/>
      <c r="U19" s="214"/>
      <c r="V19" s="215"/>
      <c r="W19" s="214"/>
      <c r="X19" s="215"/>
      <c r="Y19" s="214"/>
      <c r="Z19" s="217"/>
      <c r="AA19" s="213"/>
      <c r="AB19" s="23"/>
    </row>
    <row r="20" spans="1:28" ht="26.4" customHeight="1" x14ac:dyDescent="0.2">
      <c r="A20" s="24"/>
      <c r="B20" s="213"/>
      <c r="C20" s="214"/>
      <c r="D20" s="215"/>
      <c r="E20" s="214"/>
      <c r="F20" s="215"/>
      <c r="G20" s="214"/>
      <c r="H20" s="215"/>
      <c r="I20" s="214"/>
      <c r="J20" s="215"/>
      <c r="K20" s="214"/>
      <c r="L20" s="215"/>
      <c r="M20" s="214"/>
      <c r="N20" s="215"/>
      <c r="O20" s="214"/>
      <c r="P20" s="216"/>
      <c r="Q20" s="214"/>
      <c r="R20" s="215"/>
      <c r="S20" s="214"/>
      <c r="T20" s="215"/>
      <c r="U20" s="214"/>
      <c r="V20" s="215"/>
      <c r="W20" s="214"/>
      <c r="X20" s="215"/>
      <c r="Y20" s="214"/>
      <c r="Z20" s="217"/>
      <c r="AA20" s="213"/>
      <c r="AB20" s="23"/>
    </row>
    <row r="21" spans="1:28" ht="26.4" customHeight="1" x14ac:dyDescent="0.2">
      <c r="A21" s="24"/>
      <c r="B21" s="213"/>
      <c r="C21" s="214"/>
      <c r="D21" s="215"/>
      <c r="E21" s="214"/>
      <c r="F21" s="215"/>
      <c r="G21" s="214"/>
      <c r="H21" s="215"/>
      <c r="I21" s="214"/>
      <c r="J21" s="215"/>
      <c r="K21" s="214"/>
      <c r="L21" s="215"/>
      <c r="M21" s="214"/>
      <c r="N21" s="215"/>
      <c r="O21" s="214"/>
      <c r="P21" s="216"/>
      <c r="Q21" s="214"/>
      <c r="R21" s="215"/>
      <c r="S21" s="214"/>
      <c r="T21" s="215"/>
      <c r="U21" s="214"/>
      <c r="V21" s="215"/>
      <c r="W21" s="214"/>
      <c r="X21" s="215"/>
      <c r="Y21" s="214"/>
      <c r="Z21" s="217"/>
      <c r="AA21" s="213"/>
      <c r="AB21" s="23"/>
    </row>
    <row r="22" spans="1:28" ht="26.4" customHeight="1" x14ac:dyDescent="0.2">
      <c r="A22" s="24"/>
      <c r="B22" s="213"/>
      <c r="C22" s="214"/>
      <c r="D22" s="215"/>
      <c r="E22" s="214"/>
      <c r="F22" s="215"/>
      <c r="G22" s="214"/>
      <c r="H22" s="215"/>
      <c r="I22" s="214"/>
      <c r="J22" s="215"/>
      <c r="K22" s="214"/>
      <c r="L22" s="215"/>
      <c r="M22" s="214"/>
      <c r="N22" s="215"/>
      <c r="O22" s="214"/>
      <c r="P22" s="216"/>
      <c r="Q22" s="214"/>
      <c r="R22" s="215"/>
      <c r="S22" s="214"/>
      <c r="T22" s="215"/>
      <c r="U22" s="214"/>
      <c r="V22" s="215"/>
      <c r="W22" s="214"/>
      <c r="X22" s="215"/>
      <c r="Y22" s="214"/>
      <c r="Z22" s="217"/>
      <c r="AA22" s="213"/>
      <c r="AB22" s="23"/>
    </row>
    <row r="23" spans="1:28" ht="26.4" customHeight="1" x14ac:dyDescent="0.2">
      <c r="A23" s="24"/>
      <c r="B23" s="213"/>
      <c r="C23" s="214"/>
      <c r="D23" s="215"/>
      <c r="E23" s="214"/>
      <c r="F23" s="215"/>
      <c r="G23" s="214"/>
      <c r="H23" s="215"/>
      <c r="I23" s="214"/>
      <c r="J23" s="215"/>
      <c r="K23" s="214"/>
      <c r="L23" s="215"/>
      <c r="M23" s="214"/>
      <c r="N23" s="215"/>
      <c r="O23" s="214"/>
      <c r="P23" s="216"/>
      <c r="Q23" s="214"/>
      <c r="R23" s="215"/>
      <c r="S23" s="214"/>
      <c r="T23" s="215"/>
      <c r="U23" s="214"/>
      <c r="V23" s="215"/>
      <c r="W23" s="214"/>
      <c r="X23" s="215"/>
      <c r="Y23" s="214"/>
      <c r="Z23" s="217"/>
      <c r="AA23" s="213"/>
      <c r="AB23" s="23"/>
    </row>
    <row r="24" spans="1:28" ht="26.4" customHeight="1" x14ac:dyDescent="0.2">
      <c r="A24" s="24"/>
      <c r="B24" s="213"/>
      <c r="C24" s="214"/>
      <c r="D24" s="215"/>
      <c r="E24" s="214"/>
      <c r="F24" s="215"/>
      <c r="G24" s="214"/>
      <c r="H24" s="215"/>
      <c r="I24" s="214"/>
      <c r="J24" s="215"/>
      <c r="K24" s="214"/>
      <c r="L24" s="215"/>
      <c r="M24" s="214"/>
      <c r="N24" s="215"/>
      <c r="O24" s="214"/>
      <c r="P24" s="216"/>
      <c r="Q24" s="214"/>
      <c r="R24" s="215"/>
      <c r="S24" s="214"/>
      <c r="T24" s="215"/>
      <c r="U24" s="214"/>
      <c r="V24" s="215"/>
      <c r="W24" s="214"/>
      <c r="X24" s="215"/>
      <c r="Y24" s="214"/>
      <c r="Z24" s="217"/>
      <c r="AA24" s="213"/>
      <c r="AB24" s="23"/>
    </row>
    <row r="25" spans="1:28" ht="26.4" customHeight="1" x14ac:dyDescent="0.2">
      <c r="A25" s="24"/>
      <c r="B25" s="213"/>
      <c r="C25" s="214"/>
      <c r="D25" s="215"/>
      <c r="E25" s="214"/>
      <c r="F25" s="215"/>
      <c r="G25" s="214"/>
      <c r="H25" s="215"/>
      <c r="I25" s="214"/>
      <c r="J25" s="215"/>
      <c r="K25" s="214"/>
      <c r="L25" s="215"/>
      <c r="M25" s="214"/>
      <c r="N25" s="215"/>
      <c r="O25" s="214"/>
      <c r="P25" s="216"/>
      <c r="Q25" s="214"/>
      <c r="R25" s="215"/>
      <c r="S25" s="214"/>
      <c r="T25" s="215"/>
      <c r="U25" s="214"/>
      <c r="V25" s="215"/>
      <c r="W25" s="214"/>
      <c r="X25" s="215"/>
      <c r="Y25" s="214"/>
      <c r="Z25" s="217"/>
      <c r="AA25" s="213"/>
      <c r="AB25" s="23"/>
    </row>
    <row r="26" spans="1:28" ht="26.4" customHeight="1" x14ac:dyDescent="0.2">
      <c r="A26" s="24"/>
      <c r="B26" s="213"/>
      <c r="C26" s="214"/>
      <c r="D26" s="215"/>
      <c r="E26" s="214"/>
      <c r="F26" s="215"/>
      <c r="G26" s="214"/>
      <c r="H26" s="215"/>
      <c r="I26" s="214"/>
      <c r="J26" s="215"/>
      <c r="K26" s="214"/>
      <c r="L26" s="215"/>
      <c r="M26" s="214"/>
      <c r="N26" s="215"/>
      <c r="O26" s="214"/>
      <c r="P26" s="216"/>
      <c r="Q26" s="214"/>
      <c r="R26" s="215"/>
      <c r="S26" s="214"/>
      <c r="T26" s="215"/>
      <c r="U26" s="214"/>
      <c r="V26" s="215"/>
      <c r="W26" s="214"/>
      <c r="X26" s="215"/>
      <c r="Y26" s="214"/>
      <c r="Z26" s="217"/>
      <c r="AA26" s="213"/>
      <c r="AB26" s="23"/>
    </row>
    <row r="27" spans="1:28" ht="13.8" thickBot="1" x14ac:dyDescent="0.25">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7"/>
    </row>
  </sheetData>
  <protectedRanges>
    <protectedRange sqref="B8:AA26" name="範囲4"/>
    <protectedRange sqref="C6:Z7" name="範囲3"/>
    <protectedRange sqref="T3 W3:AB3" name="範囲2"/>
    <protectedRange sqref="C3" name="範囲1"/>
  </protectedRanges>
  <mergeCells count="22">
    <mergeCell ref="A2:F2"/>
    <mergeCell ref="A3:B3"/>
    <mergeCell ref="U3:V3"/>
    <mergeCell ref="G2:U2"/>
    <mergeCell ref="V2:AA2"/>
    <mergeCell ref="W3:AA3"/>
    <mergeCell ref="C3:R3"/>
    <mergeCell ref="B6:B7"/>
    <mergeCell ref="C6:Z6"/>
    <mergeCell ref="AA6:AA7"/>
    <mergeCell ref="C7:D7"/>
    <mergeCell ref="E7:F7"/>
    <mergeCell ref="G7:H7"/>
    <mergeCell ref="I7:J7"/>
    <mergeCell ref="K7:L7"/>
    <mergeCell ref="M7:N7"/>
    <mergeCell ref="O7:P7"/>
    <mergeCell ref="Q7:R7"/>
    <mergeCell ref="S7:T7"/>
    <mergeCell ref="U7:V7"/>
    <mergeCell ref="W7:X7"/>
    <mergeCell ref="Y7:Z7"/>
  </mergeCells>
  <phoneticPr fontId="36"/>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view="pageBreakPreview" zoomScaleNormal="100" zoomScaleSheetLayoutView="100" workbookViewId="0">
      <selection activeCell="U5" sqref="U5:AA5"/>
    </sheetView>
  </sheetViews>
  <sheetFormatPr defaultColWidth="9" defaultRowHeight="13.2" x14ac:dyDescent="0.2"/>
  <cols>
    <col min="1" max="1" width="3.21875" style="34" customWidth="1"/>
    <col min="2" max="2" width="21.109375" style="34" customWidth="1"/>
    <col min="3" max="4" width="4.109375" style="34" customWidth="1"/>
    <col min="5" max="5" width="4.44140625" style="34" customWidth="1"/>
    <col min="6" max="26" width="4.109375" style="34" customWidth="1"/>
    <col min="27" max="27" width="18.88671875" style="34" customWidth="1"/>
    <col min="28" max="16384" width="9" style="34"/>
  </cols>
  <sheetData>
    <row r="1" spans="1:28" ht="8.25" customHeight="1"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row>
    <row r="2" spans="1:28" ht="12.6" customHeight="1" x14ac:dyDescent="0.15">
      <c r="A2" s="679" t="s">
        <v>275</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row>
    <row r="3" spans="1:28" ht="13.5" customHeight="1" x14ac:dyDescent="0.2">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row>
    <row r="4" spans="1:28" ht="14.4" customHeight="1" x14ac:dyDescent="0.2">
      <c r="A4" s="682" t="s">
        <v>276</v>
      </c>
      <c r="B4" s="682"/>
      <c r="C4" s="682"/>
      <c r="D4" s="682"/>
      <c r="E4" s="682"/>
      <c r="G4" s="263" t="s">
        <v>277</v>
      </c>
      <c r="H4" s="264"/>
      <c r="I4" s="264"/>
      <c r="J4" s="264"/>
      <c r="K4" s="264"/>
      <c r="L4" s="264"/>
      <c r="M4" s="264"/>
      <c r="N4" s="264"/>
      <c r="O4" s="264"/>
      <c r="P4" s="264"/>
      <c r="Q4" s="264"/>
      <c r="R4" s="264"/>
      <c r="S4" s="264"/>
      <c r="T4" s="264"/>
      <c r="U4" s="264"/>
      <c r="V4" s="264"/>
      <c r="W4" s="265"/>
      <c r="X4" s="265"/>
      <c r="Y4" s="265"/>
      <c r="Z4" s="265"/>
      <c r="AA4" s="266" t="s">
        <v>331</v>
      </c>
    </row>
    <row r="5" spans="1:28" s="265" customFormat="1" ht="18.600000000000001" customHeight="1" thickBot="1" x14ac:dyDescent="0.25">
      <c r="A5" s="680" t="s">
        <v>380</v>
      </c>
      <c r="B5" s="680"/>
      <c r="C5" s="684" t="str">
        <f>'1.基本データ(このシートは削除しないこと！)'!H14&amp;'1.基本データ(このシートは削除しないこと！)'!H15</f>
        <v>第２４－０１１３５－００１１号 本庁舎第３電気室改修工事</v>
      </c>
      <c r="D5" s="684"/>
      <c r="E5" s="684"/>
      <c r="F5" s="684"/>
      <c r="G5" s="684"/>
      <c r="H5" s="684"/>
      <c r="I5" s="684"/>
      <c r="J5" s="684"/>
      <c r="K5" s="684"/>
      <c r="L5" s="684"/>
      <c r="M5" s="684"/>
      <c r="N5" s="684"/>
      <c r="O5" s="684"/>
      <c r="P5" s="684"/>
      <c r="Q5" s="684"/>
      <c r="S5" s="681" t="s">
        <v>381</v>
      </c>
      <c r="T5" s="681"/>
      <c r="U5" s="683" t="str">
        <f>IF('1.基本データ(このシートは削除しないこと！)'!H11=0,'1.基本データ(このシートは削除しないこと！)'!H7,'1.基本データ(このシートは削除しないこと！)'!H11)</f>
        <v>○○・△△特定建設工事共同企業体</v>
      </c>
      <c r="V5" s="683"/>
      <c r="W5" s="683"/>
      <c r="X5" s="683"/>
      <c r="Y5" s="683"/>
      <c r="Z5" s="683"/>
      <c r="AA5" s="683"/>
      <c r="AB5" s="267" t="s">
        <v>318</v>
      </c>
    </row>
    <row r="6" spans="1:28" ht="8.4" customHeight="1" thickBot="1" x14ac:dyDescent="0.25">
      <c r="A6" s="268"/>
      <c r="B6" s="268"/>
      <c r="C6" s="268"/>
      <c r="D6" s="230"/>
      <c r="E6" s="230"/>
      <c r="F6" s="230"/>
      <c r="G6" s="230"/>
      <c r="H6" s="230"/>
      <c r="I6" s="30"/>
      <c r="J6" s="269"/>
      <c r="K6" s="270"/>
      <c r="L6" s="270"/>
      <c r="M6" s="270"/>
      <c r="N6" s="270"/>
      <c r="O6" s="270"/>
      <c r="P6" s="47"/>
      <c r="Q6" s="47"/>
      <c r="R6" s="47"/>
      <c r="S6" s="47"/>
      <c r="T6" s="47"/>
      <c r="U6" s="47"/>
      <c r="V6" s="271"/>
      <c r="W6" s="47"/>
      <c r="X6" s="47"/>
      <c r="Y6" s="47"/>
      <c r="Z6" s="47"/>
      <c r="AA6" s="272"/>
    </row>
    <row r="7" spans="1:28" x14ac:dyDescent="0.2">
      <c r="A7" s="273"/>
      <c r="B7" s="667" t="s">
        <v>313</v>
      </c>
      <c r="C7" s="667"/>
      <c r="D7" s="667"/>
      <c r="E7" s="667"/>
      <c r="F7" s="667"/>
      <c r="G7" s="667"/>
      <c r="H7" s="667"/>
      <c r="I7" s="667"/>
      <c r="J7" s="667"/>
      <c r="K7" s="667"/>
      <c r="L7" s="667"/>
      <c r="M7" s="667"/>
      <c r="N7" s="667"/>
      <c r="O7" s="667"/>
      <c r="P7" s="667"/>
      <c r="Q7" s="667"/>
      <c r="R7" s="667"/>
      <c r="S7" s="667"/>
      <c r="T7" s="667"/>
      <c r="U7" s="667"/>
      <c r="V7" s="667"/>
      <c r="W7" s="667"/>
      <c r="X7" s="667"/>
      <c r="Y7" s="667"/>
      <c r="Z7" s="667"/>
      <c r="AA7" s="668"/>
    </row>
    <row r="8" spans="1:28" ht="48.45" customHeight="1" x14ac:dyDescent="0.2">
      <c r="A8" s="669" t="s">
        <v>278</v>
      </c>
      <c r="B8" s="672" t="s">
        <v>280</v>
      </c>
      <c r="C8" s="673"/>
      <c r="D8" s="673"/>
      <c r="E8" s="673"/>
      <c r="F8" s="673"/>
      <c r="G8" s="673"/>
      <c r="H8" s="673"/>
      <c r="I8" s="673"/>
      <c r="J8" s="673"/>
      <c r="K8" s="673"/>
      <c r="L8" s="673"/>
      <c r="M8" s="673"/>
      <c r="N8" s="673"/>
      <c r="O8" s="673"/>
      <c r="P8" s="673"/>
      <c r="Q8" s="673"/>
      <c r="R8" s="673"/>
      <c r="S8" s="673"/>
      <c r="T8" s="673"/>
      <c r="U8" s="673"/>
      <c r="V8" s="673"/>
      <c r="W8" s="673"/>
      <c r="X8" s="673"/>
      <c r="Y8" s="673"/>
      <c r="Z8" s="673"/>
      <c r="AA8" s="674"/>
    </row>
    <row r="9" spans="1:28" ht="48.45" customHeight="1" x14ac:dyDescent="0.2">
      <c r="A9" s="670"/>
      <c r="B9" s="672"/>
      <c r="C9" s="673"/>
      <c r="D9" s="673"/>
      <c r="E9" s="673"/>
      <c r="F9" s="673"/>
      <c r="G9" s="673"/>
      <c r="H9" s="673"/>
      <c r="I9" s="673"/>
      <c r="J9" s="673"/>
      <c r="K9" s="673"/>
      <c r="L9" s="673"/>
      <c r="M9" s="673"/>
      <c r="N9" s="673"/>
      <c r="O9" s="673"/>
      <c r="P9" s="673"/>
      <c r="Q9" s="673"/>
      <c r="R9" s="673"/>
      <c r="S9" s="673"/>
      <c r="T9" s="673"/>
      <c r="U9" s="673"/>
      <c r="V9" s="673"/>
      <c r="W9" s="673"/>
      <c r="X9" s="673"/>
      <c r="Y9" s="673"/>
      <c r="Z9" s="673"/>
      <c r="AA9" s="674"/>
    </row>
    <row r="10" spans="1:28" ht="48.45" customHeight="1" x14ac:dyDescent="0.2">
      <c r="A10" s="670"/>
      <c r="B10" s="672"/>
      <c r="C10" s="673"/>
      <c r="D10" s="673"/>
      <c r="E10" s="673"/>
      <c r="F10" s="673"/>
      <c r="G10" s="673"/>
      <c r="H10" s="673"/>
      <c r="I10" s="673"/>
      <c r="J10" s="673"/>
      <c r="K10" s="673"/>
      <c r="L10" s="673"/>
      <c r="M10" s="673"/>
      <c r="N10" s="673"/>
      <c r="O10" s="673"/>
      <c r="P10" s="673"/>
      <c r="Q10" s="673"/>
      <c r="R10" s="673"/>
      <c r="S10" s="673"/>
      <c r="T10" s="673"/>
      <c r="U10" s="673"/>
      <c r="V10" s="673"/>
      <c r="W10" s="673"/>
      <c r="X10" s="673"/>
      <c r="Y10" s="673"/>
      <c r="Z10" s="673"/>
      <c r="AA10" s="674"/>
    </row>
    <row r="11" spans="1:28" ht="48.45" customHeight="1" x14ac:dyDescent="0.2">
      <c r="A11" s="670"/>
      <c r="B11" s="672"/>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4"/>
    </row>
    <row r="12" spans="1:28" ht="48.45" customHeight="1" x14ac:dyDescent="0.2">
      <c r="A12" s="670"/>
      <c r="B12" s="672"/>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4"/>
    </row>
    <row r="13" spans="1:28" ht="48.45" customHeight="1" x14ac:dyDescent="0.2">
      <c r="A13" s="670"/>
      <c r="B13" s="672"/>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4"/>
    </row>
    <row r="14" spans="1:28" ht="48.45" customHeight="1" x14ac:dyDescent="0.2">
      <c r="A14" s="670"/>
      <c r="B14" s="672"/>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4"/>
    </row>
    <row r="15" spans="1:28" ht="48.45" customHeight="1" x14ac:dyDescent="0.2">
      <c r="A15" s="670"/>
      <c r="B15" s="672"/>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4"/>
    </row>
    <row r="16" spans="1:28" ht="48.45" customHeight="1" x14ac:dyDescent="0.2">
      <c r="A16" s="670"/>
      <c r="B16" s="672"/>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4"/>
    </row>
    <row r="17" spans="1:27" ht="48.45" customHeight="1" thickBot="1" x14ac:dyDescent="0.25">
      <c r="A17" s="671"/>
      <c r="B17" s="675"/>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7"/>
    </row>
    <row r="18" spans="1:27" x14ac:dyDescent="0.2">
      <c r="A18" s="678" t="s">
        <v>279</v>
      </c>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row>
  </sheetData>
  <sheetProtection password="F450" sheet="1" objects="1" scenarios="1"/>
  <protectedRanges>
    <protectedRange sqref="B8:B16" name="範囲5"/>
  </protectedRanges>
  <mergeCells count="10">
    <mergeCell ref="B7:AA7"/>
    <mergeCell ref="A8:A17"/>
    <mergeCell ref="B8:AA17"/>
    <mergeCell ref="A18:AA18"/>
    <mergeCell ref="A2:AA2"/>
    <mergeCell ref="A5:B5"/>
    <mergeCell ref="S5:T5"/>
    <mergeCell ref="A4:E4"/>
    <mergeCell ref="U5:AA5"/>
    <mergeCell ref="C5:Q5"/>
  </mergeCells>
  <phoneticPr fontId="36"/>
  <pageMargins left="0.39370078740157483" right="0.19685039370078741" top="0.39370078740157483"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1"/>
  <sheetViews>
    <sheetView topLeftCell="G1" workbookViewId="0">
      <selection activeCell="S17" sqref="S17"/>
    </sheetView>
  </sheetViews>
  <sheetFormatPr defaultColWidth="9" defaultRowHeight="13.2" x14ac:dyDescent="0.2"/>
  <cols>
    <col min="1" max="1" width="33.109375" style="3" customWidth="1"/>
    <col min="2" max="2" width="11.33203125" style="3" customWidth="1"/>
    <col min="3" max="3" width="12.44140625" style="3" customWidth="1"/>
    <col min="4" max="4" width="18.77734375" style="3" customWidth="1"/>
    <col min="5" max="5" width="21.6640625" style="3" customWidth="1"/>
    <col min="6" max="6" width="18.77734375" style="3" customWidth="1"/>
    <col min="7" max="7" width="36.109375" style="3" customWidth="1"/>
    <col min="8" max="8" width="88" style="3" customWidth="1"/>
    <col min="9" max="9" width="100.33203125" style="3" customWidth="1"/>
    <col min="10" max="10" width="35.21875" style="3" customWidth="1"/>
    <col min="11" max="11" width="48.109375" style="3" customWidth="1"/>
    <col min="12" max="12" width="22.77734375" style="3" customWidth="1"/>
    <col min="13" max="13" width="9.21875" style="3" customWidth="1"/>
    <col min="14" max="14" width="38.44140625" style="3" customWidth="1"/>
    <col min="15" max="15" width="24.109375" style="3" customWidth="1"/>
    <col min="16" max="16384" width="9" style="3"/>
  </cols>
  <sheetData>
    <row r="3" spans="1:20" x14ac:dyDescent="0.2">
      <c r="A3" s="3" t="s">
        <v>38</v>
      </c>
      <c r="B3" s="3" t="s">
        <v>32</v>
      </c>
      <c r="C3" s="3" t="s">
        <v>16</v>
      </c>
      <c r="D3" s="3" t="s">
        <v>133</v>
      </c>
      <c r="E3" s="3" t="s">
        <v>136</v>
      </c>
      <c r="F3" s="3" t="s">
        <v>120</v>
      </c>
      <c r="G3" s="3" t="s">
        <v>196</v>
      </c>
      <c r="H3" s="3" t="s">
        <v>203</v>
      </c>
      <c r="I3" s="3" t="s">
        <v>201</v>
      </c>
      <c r="J3" s="3" t="s">
        <v>17</v>
      </c>
      <c r="K3" s="4" t="s">
        <v>18</v>
      </c>
      <c r="L3" s="3" t="s">
        <v>19</v>
      </c>
      <c r="M3" s="3" t="s">
        <v>20</v>
      </c>
      <c r="N3" s="3" t="s">
        <v>255</v>
      </c>
      <c r="O3" s="3" t="s">
        <v>308</v>
      </c>
      <c r="Q3" s="279" t="s">
        <v>424</v>
      </c>
      <c r="T3" s="3" t="s">
        <v>446</v>
      </c>
    </row>
    <row r="4" spans="1:20" x14ac:dyDescent="0.2">
      <c r="A4" s="3" t="s">
        <v>37</v>
      </c>
      <c r="B4" s="3" t="s">
        <v>33</v>
      </c>
      <c r="C4" s="3" t="s">
        <v>189</v>
      </c>
      <c r="D4" s="3" t="s">
        <v>373</v>
      </c>
      <c r="E4" s="3" t="s">
        <v>134</v>
      </c>
      <c r="F4" s="3" t="s">
        <v>121</v>
      </c>
      <c r="G4" s="173" t="s">
        <v>379</v>
      </c>
      <c r="H4" s="3" t="s">
        <v>204</v>
      </c>
      <c r="I4" s="3" t="s">
        <v>208</v>
      </c>
      <c r="J4" s="3" t="s">
        <v>168</v>
      </c>
      <c r="K4" s="3" t="s">
        <v>228</v>
      </c>
      <c r="L4" s="3" t="s">
        <v>23</v>
      </c>
      <c r="M4" s="3" t="s">
        <v>24</v>
      </c>
      <c r="N4" s="3" t="s">
        <v>256</v>
      </c>
      <c r="O4" s="3" t="s">
        <v>422</v>
      </c>
      <c r="Q4" s="279" t="s">
        <v>425</v>
      </c>
      <c r="T4" s="3" t="s">
        <v>447</v>
      </c>
    </row>
    <row r="5" spans="1:20" x14ac:dyDescent="0.2">
      <c r="A5" s="3" t="s">
        <v>36</v>
      </c>
      <c r="B5" s="3" t="s">
        <v>34</v>
      </c>
      <c r="C5" s="3" t="s">
        <v>375</v>
      </c>
      <c r="D5" s="3" t="s">
        <v>372</v>
      </c>
      <c r="E5" s="3" t="s">
        <v>29</v>
      </c>
      <c r="F5" s="3" t="s">
        <v>122</v>
      </c>
      <c r="G5" s="3" t="s">
        <v>29</v>
      </c>
      <c r="H5" s="3" t="s">
        <v>205</v>
      </c>
      <c r="I5" s="3" t="s">
        <v>209</v>
      </c>
      <c r="J5" s="3" t="s">
        <v>4</v>
      </c>
      <c r="K5" s="3" t="s">
        <v>29</v>
      </c>
      <c r="L5" s="3" t="s">
        <v>27</v>
      </c>
      <c r="M5" s="3" t="s">
        <v>29</v>
      </c>
      <c r="N5" s="3" t="s">
        <v>25</v>
      </c>
      <c r="O5" s="3" t="s">
        <v>423</v>
      </c>
      <c r="Q5" s="3" t="s">
        <v>426</v>
      </c>
      <c r="T5" s="3" t="s">
        <v>448</v>
      </c>
    </row>
    <row r="6" spans="1:20" x14ac:dyDescent="0.2">
      <c r="B6" s="3" t="s">
        <v>5</v>
      </c>
      <c r="C6" s="3" t="s">
        <v>29</v>
      </c>
      <c r="D6" s="3" t="s">
        <v>288</v>
      </c>
      <c r="F6" s="3" t="s">
        <v>173</v>
      </c>
      <c r="H6" s="3" t="s">
        <v>206</v>
      </c>
      <c r="I6" s="3" t="s">
        <v>210</v>
      </c>
      <c r="J6" s="3" t="s">
        <v>29</v>
      </c>
      <c r="L6" s="3" t="s">
        <v>29</v>
      </c>
      <c r="N6" s="3" t="s">
        <v>4</v>
      </c>
      <c r="O6" s="3" t="s">
        <v>29</v>
      </c>
      <c r="Q6" s="3" t="s">
        <v>29</v>
      </c>
      <c r="T6" s="3" t="s">
        <v>444</v>
      </c>
    </row>
    <row r="7" spans="1:20" x14ac:dyDescent="0.2">
      <c r="B7" s="3" t="s">
        <v>35</v>
      </c>
      <c r="D7" s="3" t="s">
        <v>374</v>
      </c>
      <c r="F7" s="3" t="s">
        <v>174</v>
      </c>
      <c r="H7" s="3" t="s">
        <v>207</v>
      </c>
      <c r="I7" s="3" t="s">
        <v>29</v>
      </c>
      <c r="N7" s="3" t="s">
        <v>257</v>
      </c>
    </row>
    <row r="8" spans="1:20" x14ac:dyDescent="0.2">
      <c r="B8" s="3" t="s">
        <v>29</v>
      </c>
      <c r="F8" s="3" t="s">
        <v>175</v>
      </c>
      <c r="H8" s="3" t="s">
        <v>29</v>
      </c>
      <c r="I8" s="3" t="s">
        <v>457</v>
      </c>
    </row>
    <row r="9" spans="1:20" x14ac:dyDescent="0.2">
      <c r="F9" s="3" t="s">
        <v>176</v>
      </c>
      <c r="H9" s="3" t="s">
        <v>456</v>
      </c>
      <c r="I9" s="3" t="s">
        <v>29</v>
      </c>
      <c r="K9" s="3" t="s">
        <v>229</v>
      </c>
    </row>
    <row r="10" spans="1:20" x14ac:dyDescent="0.2">
      <c r="F10" s="3" t="s">
        <v>177</v>
      </c>
      <c r="H10" s="3" t="s">
        <v>29</v>
      </c>
      <c r="K10" s="3" t="s">
        <v>230</v>
      </c>
    </row>
    <row r="11" spans="1:20" x14ac:dyDescent="0.2">
      <c r="F11" s="3" t="s">
        <v>178</v>
      </c>
      <c r="K11" s="3" t="s">
        <v>231</v>
      </c>
    </row>
    <row r="12" spans="1:20" x14ac:dyDescent="0.2">
      <c r="F12" s="3" t="s">
        <v>179</v>
      </c>
      <c r="K12" s="3" t="s">
        <v>29</v>
      </c>
    </row>
    <row r="13" spans="1:20" x14ac:dyDescent="0.2">
      <c r="F13" s="3" t="s">
        <v>180</v>
      </c>
    </row>
    <row r="14" spans="1:20" x14ac:dyDescent="0.2">
      <c r="F14" s="3" t="s">
        <v>181</v>
      </c>
    </row>
    <row r="15" spans="1:20" x14ac:dyDescent="0.2">
      <c r="F15" s="3" t="s">
        <v>182</v>
      </c>
    </row>
    <row r="16" spans="1:20" x14ac:dyDescent="0.2">
      <c r="F16" s="3" t="s">
        <v>183</v>
      </c>
    </row>
    <row r="17" spans="6:6" x14ac:dyDescent="0.2">
      <c r="F17" s="3" t="s">
        <v>184</v>
      </c>
    </row>
    <row r="18" spans="6:6" x14ac:dyDescent="0.2">
      <c r="F18" s="3" t="s">
        <v>185</v>
      </c>
    </row>
    <row r="19" spans="6:6" x14ac:dyDescent="0.2">
      <c r="F19" s="3" t="s">
        <v>186</v>
      </c>
    </row>
    <row r="20" spans="6:6" x14ac:dyDescent="0.2">
      <c r="F20" s="3" t="s">
        <v>187</v>
      </c>
    </row>
    <row r="21" spans="6:6" x14ac:dyDescent="0.2">
      <c r="F21" s="3" t="s">
        <v>188</v>
      </c>
    </row>
  </sheetData>
  <sheetProtection password="F450" sheet="1" objects="1" scenarios="1"/>
  <phoneticPr fontId="3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zoomScaleNormal="100" zoomScaleSheetLayoutView="100" workbookViewId="0">
      <selection activeCell="B2" sqref="B2"/>
    </sheetView>
  </sheetViews>
  <sheetFormatPr defaultRowHeight="13.2" x14ac:dyDescent="0.2"/>
  <cols>
    <col min="3" max="3" width="29.21875" customWidth="1"/>
    <col min="4" max="4" width="21" customWidth="1"/>
    <col min="5" max="5" width="23.109375" customWidth="1"/>
    <col min="7" max="7" width="10.109375" customWidth="1"/>
  </cols>
  <sheetData>
    <row r="2" spans="2:9" ht="39" customHeight="1" x14ac:dyDescent="0.2">
      <c r="B2" s="5" t="s">
        <v>141</v>
      </c>
      <c r="C2" s="5" t="s">
        <v>117</v>
      </c>
      <c r="D2" s="6" t="s">
        <v>140</v>
      </c>
      <c r="E2" s="5" t="s">
        <v>118</v>
      </c>
      <c r="F2" s="197" t="s">
        <v>345</v>
      </c>
      <c r="G2" s="5" t="s">
        <v>32</v>
      </c>
      <c r="H2" s="2" t="s">
        <v>221</v>
      </c>
      <c r="I2" s="2"/>
    </row>
    <row r="3" spans="2:9" x14ac:dyDescent="0.2">
      <c r="B3" s="7">
        <v>1</v>
      </c>
      <c r="C3" s="7" t="s">
        <v>60</v>
      </c>
      <c r="D3" s="7" t="s">
        <v>39</v>
      </c>
      <c r="E3" s="7" t="s">
        <v>55</v>
      </c>
      <c r="F3" s="2" t="s">
        <v>5</v>
      </c>
      <c r="G3" s="7" t="s">
        <v>33</v>
      </c>
      <c r="H3" s="2" t="s">
        <v>222</v>
      </c>
      <c r="I3" s="2">
        <v>2</v>
      </c>
    </row>
    <row r="4" spans="2:9" x14ac:dyDescent="0.2">
      <c r="B4" s="7">
        <v>2</v>
      </c>
      <c r="C4" s="7" t="s">
        <v>61</v>
      </c>
      <c r="D4" s="7" t="s">
        <v>39</v>
      </c>
      <c r="E4" s="7" t="s">
        <v>55</v>
      </c>
      <c r="F4" s="2" t="s">
        <v>5</v>
      </c>
      <c r="G4" s="7" t="s">
        <v>34</v>
      </c>
      <c r="H4" s="2" t="s">
        <v>223</v>
      </c>
      <c r="I4" s="2">
        <v>3</v>
      </c>
    </row>
    <row r="5" spans="2:9" x14ac:dyDescent="0.2">
      <c r="B5" s="7">
        <v>3</v>
      </c>
      <c r="C5" s="7" t="s">
        <v>62</v>
      </c>
      <c r="D5" s="7" t="s">
        <v>40</v>
      </c>
      <c r="E5" s="7" t="s">
        <v>55</v>
      </c>
      <c r="F5" s="2" t="s">
        <v>5</v>
      </c>
      <c r="G5" s="7" t="s">
        <v>5</v>
      </c>
      <c r="H5" s="2" t="s">
        <v>223</v>
      </c>
      <c r="I5" s="2">
        <v>3</v>
      </c>
    </row>
    <row r="6" spans="2:9" x14ac:dyDescent="0.2">
      <c r="B6" s="7">
        <v>4</v>
      </c>
      <c r="C6" s="7" t="s">
        <v>63</v>
      </c>
      <c r="D6" s="7" t="s">
        <v>40</v>
      </c>
      <c r="E6" s="7" t="s">
        <v>55</v>
      </c>
      <c r="F6" s="2" t="s">
        <v>5</v>
      </c>
      <c r="G6" s="7" t="s">
        <v>35</v>
      </c>
      <c r="H6" s="2" t="s">
        <v>224</v>
      </c>
      <c r="I6" s="2">
        <v>4</v>
      </c>
    </row>
    <row r="7" spans="2:9" x14ac:dyDescent="0.2">
      <c r="B7" s="7">
        <v>5</v>
      </c>
      <c r="C7" s="7" t="s">
        <v>64</v>
      </c>
      <c r="D7" s="7" t="s">
        <v>40</v>
      </c>
      <c r="E7" s="7" t="s">
        <v>55</v>
      </c>
      <c r="F7" s="2" t="s">
        <v>5</v>
      </c>
      <c r="G7" s="7" t="s">
        <v>29</v>
      </c>
      <c r="H7" s="2"/>
      <c r="I7" s="2"/>
    </row>
    <row r="8" spans="2:9" x14ac:dyDescent="0.2">
      <c r="B8" s="7">
        <v>6</v>
      </c>
      <c r="C8" s="7" t="s">
        <v>65</v>
      </c>
      <c r="D8" s="7" t="s">
        <v>41</v>
      </c>
      <c r="E8" s="7" t="s">
        <v>55</v>
      </c>
      <c r="F8" s="2" t="s">
        <v>5</v>
      </c>
    </row>
    <row r="9" spans="2:9" x14ac:dyDescent="0.2">
      <c r="B9" s="7">
        <v>7</v>
      </c>
      <c r="C9" s="7" t="s">
        <v>66</v>
      </c>
      <c r="D9" s="7" t="s">
        <v>41</v>
      </c>
      <c r="E9" s="7" t="s">
        <v>55</v>
      </c>
      <c r="F9" s="2" t="s">
        <v>5</v>
      </c>
    </row>
    <row r="10" spans="2:9" x14ac:dyDescent="0.2">
      <c r="B10" s="7">
        <v>8</v>
      </c>
      <c r="C10" s="7" t="s">
        <v>67</v>
      </c>
      <c r="D10" s="7" t="s">
        <v>41</v>
      </c>
      <c r="E10" s="7" t="s">
        <v>55</v>
      </c>
      <c r="F10" s="2" t="s">
        <v>5</v>
      </c>
    </row>
    <row r="11" spans="2:9" x14ac:dyDescent="0.2">
      <c r="B11" s="7">
        <v>9</v>
      </c>
      <c r="C11" s="7" t="s">
        <v>68</v>
      </c>
      <c r="D11" s="7" t="s">
        <v>47</v>
      </c>
      <c r="E11" s="7" t="s">
        <v>42</v>
      </c>
      <c r="F11" s="2" t="s">
        <v>5</v>
      </c>
    </row>
    <row r="12" spans="2:9" x14ac:dyDescent="0.2">
      <c r="B12" s="7">
        <v>10</v>
      </c>
      <c r="C12" s="7" t="s">
        <v>69</v>
      </c>
      <c r="D12" s="7" t="s">
        <v>43</v>
      </c>
      <c r="E12" s="7" t="s">
        <v>42</v>
      </c>
      <c r="F12" s="2" t="s">
        <v>5</v>
      </c>
    </row>
    <row r="13" spans="2:9" x14ac:dyDescent="0.2">
      <c r="B13" s="7">
        <v>11</v>
      </c>
      <c r="C13" s="7" t="s">
        <v>70</v>
      </c>
      <c r="D13" s="7" t="s">
        <v>43</v>
      </c>
      <c r="E13" s="7" t="s">
        <v>42</v>
      </c>
      <c r="F13" s="2" t="s">
        <v>5</v>
      </c>
    </row>
    <row r="14" spans="2:9" x14ac:dyDescent="0.2">
      <c r="B14" s="7">
        <v>12</v>
      </c>
      <c r="C14" s="7" t="s">
        <v>71</v>
      </c>
      <c r="D14" s="7" t="s">
        <v>43</v>
      </c>
      <c r="E14" s="7" t="s">
        <v>42</v>
      </c>
      <c r="F14" s="2" t="s">
        <v>5</v>
      </c>
    </row>
    <row r="15" spans="2:9" x14ac:dyDescent="0.2">
      <c r="B15" s="7">
        <v>13</v>
      </c>
      <c r="C15" s="7" t="s">
        <v>72</v>
      </c>
      <c r="D15" s="7" t="s">
        <v>44</v>
      </c>
      <c r="E15" s="7" t="s">
        <v>42</v>
      </c>
      <c r="F15" s="2" t="s">
        <v>5</v>
      </c>
    </row>
    <row r="16" spans="2:9" x14ac:dyDescent="0.2">
      <c r="B16" s="7">
        <v>14</v>
      </c>
      <c r="C16" s="7" t="s">
        <v>73</v>
      </c>
      <c r="D16" s="7" t="s">
        <v>44</v>
      </c>
      <c r="E16" s="7" t="s">
        <v>42</v>
      </c>
      <c r="F16" s="2" t="s">
        <v>5</v>
      </c>
    </row>
    <row r="17" spans="2:6" x14ac:dyDescent="0.2">
      <c r="B17" s="7">
        <v>15</v>
      </c>
      <c r="C17" s="7" t="s">
        <v>74</v>
      </c>
      <c r="D17" s="7" t="s">
        <v>44</v>
      </c>
      <c r="E17" s="7" t="s">
        <v>42</v>
      </c>
      <c r="F17" s="2" t="s">
        <v>5</v>
      </c>
    </row>
    <row r="18" spans="2:6" x14ac:dyDescent="0.2">
      <c r="B18" s="7">
        <v>16</v>
      </c>
      <c r="C18" s="7" t="s">
        <v>75</v>
      </c>
      <c r="D18" s="7" t="s">
        <v>45</v>
      </c>
      <c r="E18" s="7" t="s">
        <v>42</v>
      </c>
      <c r="F18" s="2" t="s">
        <v>5</v>
      </c>
    </row>
    <row r="19" spans="2:6" x14ac:dyDescent="0.2">
      <c r="B19" s="7">
        <v>17</v>
      </c>
      <c r="C19" s="7" t="s">
        <v>76</v>
      </c>
      <c r="D19" s="7" t="s">
        <v>45</v>
      </c>
      <c r="E19" s="7" t="s">
        <v>42</v>
      </c>
      <c r="F19" s="2" t="s">
        <v>5</v>
      </c>
    </row>
    <row r="20" spans="2:6" x14ac:dyDescent="0.2">
      <c r="B20" s="7">
        <v>18</v>
      </c>
      <c r="C20" s="7" t="s">
        <v>77</v>
      </c>
      <c r="D20" s="7" t="s">
        <v>45</v>
      </c>
      <c r="E20" s="7" t="s">
        <v>42</v>
      </c>
      <c r="F20" s="2" t="s">
        <v>5</v>
      </c>
    </row>
    <row r="21" spans="2:6" x14ac:dyDescent="0.2">
      <c r="B21" s="7">
        <v>19</v>
      </c>
      <c r="C21" s="7" t="s">
        <v>78</v>
      </c>
      <c r="D21" s="7" t="s">
        <v>45</v>
      </c>
      <c r="E21" s="7" t="s">
        <v>42</v>
      </c>
      <c r="F21" s="2" t="s">
        <v>5</v>
      </c>
    </row>
    <row r="22" spans="2:6" x14ac:dyDescent="0.2">
      <c r="B22" s="7">
        <v>20</v>
      </c>
      <c r="C22" s="7" t="s">
        <v>79</v>
      </c>
      <c r="D22" s="7" t="s">
        <v>45</v>
      </c>
      <c r="E22" s="7" t="s">
        <v>42</v>
      </c>
      <c r="F22" s="2" t="s">
        <v>5</v>
      </c>
    </row>
    <row r="23" spans="2:6" x14ac:dyDescent="0.2">
      <c r="B23" s="7">
        <v>21</v>
      </c>
      <c r="C23" s="7" t="s">
        <v>80</v>
      </c>
      <c r="D23" s="7" t="s">
        <v>46</v>
      </c>
      <c r="E23" s="8" t="s">
        <v>56</v>
      </c>
      <c r="F23" s="2" t="s">
        <v>5</v>
      </c>
    </row>
    <row r="24" spans="2:6" x14ac:dyDescent="0.2">
      <c r="B24" s="7">
        <v>22</v>
      </c>
      <c r="C24" s="7" t="s">
        <v>81</v>
      </c>
      <c r="D24" s="7" t="s">
        <v>46</v>
      </c>
      <c r="E24" s="8" t="s">
        <v>56</v>
      </c>
      <c r="F24" s="2" t="s">
        <v>5</v>
      </c>
    </row>
    <row r="25" spans="2:6" x14ac:dyDescent="0.2">
      <c r="B25" s="7">
        <v>23</v>
      </c>
      <c r="C25" s="7" t="s">
        <v>82</v>
      </c>
      <c r="D25" s="7" t="s">
        <v>46</v>
      </c>
      <c r="E25" s="8" t="s">
        <v>56</v>
      </c>
      <c r="F25" s="2" t="s">
        <v>5</v>
      </c>
    </row>
    <row r="26" spans="2:6" x14ac:dyDescent="0.2">
      <c r="B26" s="7">
        <v>24</v>
      </c>
      <c r="C26" s="7" t="s">
        <v>83</v>
      </c>
      <c r="D26" s="7" t="s">
        <v>46</v>
      </c>
      <c r="E26" s="8" t="s">
        <v>56</v>
      </c>
      <c r="F26" s="2" t="s">
        <v>5</v>
      </c>
    </row>
    <row r="27" spans="2:6" x14ac:dyDescent="0.2">
      <c r="B27" s="7">
        <v>25</v>
      </c>
      <c r="C27" s="7" t="s">
        <v>84</v>
      </c>
      <c r="D27" s="7" t="s">
        <v>46</v>
      </c>
      <c r="E27" s="8" t="s">
        <v>56</v>
      </c>
      <c r="F27" s="2" t="s">
        <v>5</v>
      </c>
    </row>
    <row r="28" spans="2:6" x14ac:dyDescent="0.2">
      <c r="B28" s="7">
        <v>26</v>
      </c>
      <c r="C28" s="7" t="s">
        <v>85</v>
      </c>
      <c r="D28" s="7" t="s">
        <v>48</v>
      </c>
      <c r="E28" s="8" t="s">
        <v>56</v>
      </c>
      <c r="F28" s="2" t="s">
        <v>5</v>
      </c>
    </row>
    <row r="29" spans="2:6" x14ac:dyDescent="0.2">
      <c r="B29" s="7">
        <v>27</v>
      </c>
      <c r="C29" s="7" t="s">
        <v>86</v>
      </c>
      <c r="D29" s="7" t="s">
        <v>48</v>
      </c>
      <c r="E29" s="8" t="s">
        <v>56</v>
      </c>
      <c r="F29" s="2" t="s">
        <v>5</v>
      </c>
    </row>
    <row r="30" spans="2:6" x14ac:dyDescent="0.2">
      <c r="B30" s="7">
        <v>28</v>
      </c>
      <c r="C30" s="7" t="s">
        <v>87</v>
      </c>
      <c r="D30" s="7" t="s">
        <v>48</v>
      </c>
      <c r="E30" s="8" t="s">
        <v>56</v>
      </c>
      <c r="F30" s="2" t="s">
        <v>5</v>
      </c>
    </row>
    <row r="31" spans="2:6" x14ac:dyDescent="0.2">
      <c r="B31" s="7">
        <v>29</v>
      </c>
      <c r="C31" s="7" t="s">
        <v>88</v>
      </c>
      <c r="D31" s="7" t="s">
        <v>48</v>
      </c>
      <c r="E31" s="8" t="s">
        <v>56</v>
      </c>
      <c r="F31" s="2" t="s">
        <v>5</v>
      </c>
    </row>
    <row r="32" spans="2:6" x14ac:dyDescent="0.2">
      <c r="B32" s="7">
        <v>30</v>
      </c>
      <c r="C32" s="7" t="s">
        <v>89</v>
      </c>
      <c r="D32" s="7" t="s">
        <v>49</v>
      </c>
      <c r="E32" s="8" t="s">
        <v>57</v>
      </c>
      <c r="F32" s="2" t="s">
        <v>5</v>
      </c>
    </row>
    <row r="33" spans="2:6" x14ac:dyDescent="0.2">
      <c r="B33" s="7">
        <v>31</v>
      </c>
      <c r="C33" s="7" t="s">
        <v>90</v>
      </c>
      <c r="D33" s="7" t="s">
        <v>49</v>
      </c>
      <c r="E33" s="8" t="s">
        <v>57</v>
      </c>
      <c r="F33" s="2" t="s">
        <v>5</v>
      </c>
    </row>
    <row r="34" spans="2:6" x14ac:dyDescent="0.2">
      <c r="B34" s="7">
        <v>32</v>
      </c>
      <c r="C34" s="7" t="s">
        <v>91</v>
      </c>
      <c r="D34" s="7" t="s">
        <v>49</v>
      </c>
      <c r="E34" s="8" t="s">
        <v>57</v>
      </c>
      <c r="F34" s="2" t="s">
        <v>5</v>
      </c>
    </row>
    <row r="35" spans="2:6" x14ac:dyDescent="0.2">
      <c r="B35" s="7">
        <v>33</v>
      </c>
      <c r="C35" s="7" t="s">
        <v>92</v>
      </c>
      <c r="D35" s="7" t="s">
        <v>49</v>
      </c>
      <c r="E35" s="8" t="s">
        <v>57</v>
      </c>
      <c r="F35" s="2" t="s">
        <v>5</v>
      </c>
    </row>
    <row r="36" spans="2:6" x14ac:dyDescent="0.2">
      <c r="B36" s="7">
        <v>34</v>
      </c>
      <c r="C36" s="7" t="s">
        <v>93</v>
      </c>
      <c r="D36" s="7" t="s">
        <v>50</v>
      </c>
      <c r="E36" s="8" t="s">
        <v>57</v>
      </c>
      <c r="F36" s="2" t="s">
        <v>5</v>
      </c>
    </row>
    <row r="37" spans="2:6" x14ac:dyDescent="0.2">
      <c r="B37" s="7">
        <v>35</v>
      </c>
      <c r="C37" s="7" t="s">
        <v>94</v>
      </c>
      <c r="D37" s="7" t="s">
        <v>50</v>
      </c>
      <c r="E37" s="8" t="s">
        <v>57</v>
      </c>
      <c r="F37" s="2" t="s">
        <v>5</v>
      </c>
    </row>
    <row r="38" spans="2:6" x14ac:dyDescent="0.2">
      <c r="B38" s="7">
        <v>36</v>
      </c>
      <c r="C38" s="7" t="s">
        <v>95</v>
      </c>
      <c r="D38" s="7" t="s">
        <v>50</v>
      </c>
      <c r="E38" s="8" t="s">
        <v>57</v>
      </c>
      <c r="F38" s="2" t="s">
        <v>5</v>
      </c>
    </row>
    <row r="39" spans="2:6" x14ac:dyDescent="0.2">
      <c r="B39" s="7">
        <v>37</v>
      </c>
      <c r="C39" s="7" t="s">
        <v>96</v>
      </c>
      <c r="D39" s="7" t="s">
        <v>50</v>
      </c>
      <c r="E39" s="8" t="s">
        <v>57</v>
      </c>
      <c r="F39" s="2" t="s">
        <v>5</v>
      </c>
    </row>
    <row r="40" spans="2:6" x14ac:dyDescent="0.2">
      <c r="B40" s="7">
        <v>38</v>
      </c>
      <c r="C40" s="7" t="s">
        <v>21</v>
      </c>
      <c r="D40" s="7" t="s">
        <v>22</v>
      </c>
      <c r="E40" s="7" t="s">
        <v>23</v>
      </c>
      <c r="F40" s="2" t="s">
        <v>5</v>
      </c>
    </row>
    <row r="41" spans="2:6" x14ac:dyDescent="0.2">
      <c r="B41" s="7">
        <v>39</v>
      </c>
      <c r="C41" s="7" t="s">
        <v>101</v>
      </c>
      <c r="D41" s="7" t="s">
        <v>22</v>
      </c>
      <c r="E41" s="7" t="s">
        <v>23</v>
      </c>
      <c r="F41" s="2" t="s">
        <v>5</v>
      </c>
    </row>
    <row r="42" spans="2:6" x14ac:dyDescent="0.2">
      <c r="B42" s="7">
        <v>40</v>
      </c>
      <c r="C42" s="7" t="s">
        <v>28</v>
      </c>
      <c r="D42" s="7" t="s">
        <v>22</v>
      </c>
      <c r="E42" s="7" t="s">
        <v>23</v>
      </c>
      <c r="F42" s="2" t="s">
        <v>5</v>
      </c>
    </row>
    <row r="43" spans="2:6" x14ac:dyDescent="0.2">
      <c r="B43" s="7">
        <v>41</v>
      </c>
      <c r="C43" s="7" t="s">
        <v>30</v>
      </c>
      <c r="D43" s="7" t="s">
        <v>26</v>
      </c>
      <c r="E43" s="7" t="s">
        <v>23</v>
      </c>
      <c r="F43" s="2" t="s">
        <v>5</v>
      </c>
    </row>
    <row r="44" spans="2:6" x14ac:dyDescent="0.2">
      <c r="B44" s="7">
        <v>42</v>
      </c>
      <c r="C44" s="7" t="s">
        <v>31</v>
      </c>
      <c r="D44" s="7" t="s">
        <v>26</v>
      </c>
      <c r="E44" s="7" t="s">
        <v>23</v>
      </c>
      <c r="F44" s="2" t="s">
        <v>5</v>
      </c>
    </row>
    <row r="45" spans="2:6" x14ac:dyDescent="0.2">
      <c r="B45" s="7">
        <v>43</v>
      </c>
      <c r="C45" s="7" t="s">
        <v>102</v>
      </c>
      <c r="D45" s="7" t="s">
        <v>26</v>
      </c>
      <c r="E45" s="7" t="s">
        <v>23</v>
      </c>
      <c r="F45" s="2" t="s">
        <v>5</v>
      </c>
    </row>
    <row r="46" spans="2:6" x14ac:dyDescent="0.2">
      <c r="B46" s="7">
        <v>44</v>
      </c>
      <c r="C46" s="7" t="s">
        <v>97</v>
      </c>
      <c r="D46" s="7" t="s">
        <v>51</v>
      </c>
      <c r="E46" s="7" t="s">
        <v>27</v>
      </c>
      <c r="F46" s="2" t="s">
        <v>5</v>
      </c>
    </row>
    <row r="47" spans="2:6" x14ac:dyDescent="0.2">
      <c r="B47" s="7">
        <v>45</v>
      </c>
      <c r="C47" s="7" t="s">
        <v>99</v>
      </c>
      <c r="D47" s="7" t="s">
        <v>51</v>
      </c>
      <c r="E47" s="7" t="s">
        <v>27</v>
      </c>
      <c r="F47" s="2" t="s">
        <v>5</v>
      </c>
    </row>
    <row r="48" spans="2:6" x14ac:dyDescent="0.2">
      <c r="B48" s="7">
        <v>46</v>
      </c>
      <c r="C48" s="7" t="s">
        <v>100</v>
      </c>
      <c r="D48" s="7" t="s">
        <v>52</v>
      </c>
      <c r="E48" s="7" t="s">
        <v>27</v>
      </c>
      <c r="F48" s="2" t="s">
        <v>5</v>
      </c>
    </row>
    <row r="49" spans="2:6" x14ac:dyDescent="0.2">
      <c r="B49" s="7">
        <v>47</v>
      </c>
      <c r="C49" s="7" t="s">
        <v>98</v>
      </c>
      <c r="D49" s="7" t="s">
        <v>52</v>
      </c>
      <c r="E49" s="7" t="s">
        <v>27</v>
      </c>
      <c r="F49" s="2" t="s">
        <v>5</v>
      </c>
    </row>
    <row r="50" spans="2:6" x14ac:dyDescent="0.2">
      <c r="B50" s="7">
        <v>48</v>
      </c>
      <c r="C50" s="7" t="s">
        <v>103</v>
      </c>
      <c r="D50" s="7" t="s">
        <v>52</v>
      </c>
      <c r="E50" s="7" t="s">
        <v>27</v>
      </c>
      <c r="F50" s="2" t="s">
        <v>5</v>
      </c>
    </row>
    <row r="51" spans="2:6" x14ac:dyDescent="0.2">
      <c r="B51" s="7">
        <v>49</v>
      </c>
      <c r="C51" s="7" t="s">
        <v>104</v>
      </c>
      <c r="D51" s="7" t="s">
        <v>53</v>
      </c>
      <c r="E51" s="7" t="s">
        <v>58</v>
      </c>
      <c r="F51" s="2" t="s">
        <v>5</v>
      </c>
    </row>
    <row r="52" spans="2:6" x14ac:dyDescent="0.2">
      <c r="B52" s="7">
        <v>50</v>
      </c>
      <c r="C52" s="7" t="s">
        <v>105</v>
      </c>
      <c r="D52" s="7" t="s">
        <v>53</v>
      </c>
      <c r="E52" s="7" t="s">
        <v>58</v>
      </c>
      <c r="F52" s="2" t="s">
        <v>5</v>
      </c>
    </row>
    <row r="53" spans="2:6" x14ac:dyDescent="0.2">
      <c r="B53" s="7">
        <v>51</v>
      </c>
      <c r="C53" s="7" t="s">
        <v>106</v>
      </c>
      <c r="D53" s="7" t="s">
        <v>53</v>
      </c>
      <c r="E53" s="7" t="s">
        <v>58</v>
      </c>
      <c r="F53" s="2" t="s">
        <v>5</v>
      </c>
    </row>
    <row r="54" spans="2:6" x14ac:dyDescent="0.2">
      <c r="B54" s="7">
        <v>52</v>
      </c>
      <c r="C54" s="7" t="s">
        <v>107</v>
      </c>
      <c r="D54" s="7" t="s">
        <v>53</v>
      </c>
      <c r="E54" s="7" t="s">
        <v>58</v>
      </c>
      <c r="F54" s="2" t="s">
        <v>5</v>
      </c>
    </row>
    <row r="55" spans="2:6" x14ac:dyDescent="0.2">
      <c r="B55" s="7">
        <v>53</v>
      </c>
      <c r="C55" s="7" t="s">
        <v>108</v>
      </c>
      <c r="D55" s="7" t="s">
        <v>54</v>
      </c>
      <c r="E55" s="7" t="s">
        <v>58</v>
      </c>
      <c r="F55" s="2" t="s">
        <v>5</v>
      </c>
    </row>
    <row r="56" spans="2:6" x14ac:dyDescent="0.2">
      <c r="B56" s="7">
        <v>54</v>
      </c>
      <c r="C56" s="7" t="s">
        <v>109</v>
      </c>
      <c r="D56" s="7" t="s">
        <v>54</v>
      </c>
      <c r="E56" s="7" t="s">
        <v>58</v>
      </c>
      <c r="F56" s="2" t="s">
        <v>5</v>
      </c>
    </row>
    <row r="57" spans="2:6" x14ac:dyDescent="0.2">
      <c r="B57" s="7">
        <v>55</v>
      </c>
      <c r="C57" s="7" t="s">
        <v>110</v>
      </c>
      <c r="D57" s="7" t="s">
        <v>54</v>
      </c>
      <c r="E57" s="7" t="s">
        <v>58</v>
      </c>
      <c r="F57" s="2" t="s">
        <v>5</v>
      </c>
    </row>
    <row r="58" spans="2:6" x14ac:dyDescent="0.2">
      <c r="B58" s="7">
        <v>56</v>
      </c>
      <c r="C58" s="7" t="s">
        <v>111</v>
      </c>
      <c r="D58" s="7" t="s">
        <v>54</v>
      </c>
      <c r="E58" s="7" t="s">
        <v>58</v>
      </c>
      <c r="F58" s="2" t="s">
        <v>5</v>
      </c>
    </row>
    <row r="59" spans="2:6" x14ac:dyDescent="0.2">
      <c r="B59" s="7">
        <v>57</v>
      </c>
      <c r="C59" s="7" t="s">
        <v>112</v>
      </c>
      <c r="D59" s="7" t="s">
        <v>54</v>
      </c>
      <c r="E59" s="7" t="s">
        <v>58</v>
      </c>
      <c r="F59" s="2" t="s">
        <v>5</v>
      </c>
    </row>
    <row r="60" spans="2:6" x14ac:dyDescent="0.2">
      <c r="B60" s="7">
        <v>58</v>
      </c>
      <c r="C60" s="7" t="s">
        <v>113</v>
      </c>
      <c r="D60" s="7" t="s">
        <v>54</v>
      </c>
      <c r="E60" s="7" t="s">
        <v>58</v>
      </c>
      <c r="F60" s="2" t="s">
        <v>5</v>
      </c>
    </row>
    <row r="61" spans="2:6" x14ac:dyDescent="0.2">
      <c r="B61" s="7">
        <v>59</v>
      </c>
      <c r="C61" s="7" t="s">
        <v>114</v>
      </c>
      <c r="D61" s="7" t="s">
        <v>54</v>
      </c>
      <c r="E61" s="7" t="s">
        <v>58</v>
      </c>
      <c r="F61" s="2" t="s">
        <v>5</v>
      </c>
    </row>
    <row r="62" spans="2:6" x14ac:dyDescent="0.2">
      <c r="B62" s="7">
        <v>60</v>
      </c>
      <c r="C62" s="7" t="s">
        <v>115</v>
      </c>
      <c r="D62" s="7" t="s">
        <v>54</v>
      </c>
      <c r="E62" s="7" t="s">
        <v>58</v>
      </c>
      <c r="F62" s="2" t="s">
        <v>5</v>
      </c>
    </row>
    <row r="63" spans="2:6" x14ac:dyDescent="0.2">
      <c r="B63" s="7">
        <v>61</v>
      </c>
      <c r="C63" s="7" t="s">
        <v>116</v>
      </c>
      <c r="D63" s="7" t="s">
        <v>59</v>
      </c>
      <c r="E63" s="7" t="s">
        <v>59</v>
      </c>
      <c r="F63" s="2" t="s">
        <v>5</v>
      </c>
    </row>
    <row r="64" spans="2:6" x14ac:dyDescent="0.2">
      <c r="B64" s="7">
        <v>62</v>
      </c>
      <c r="C64" s="2" t="s">
        <v>139</v>
      </c>
      <c r="D64" s="2" t="s">
        <v>139</v>
      </c>
      <c r="E64" s="2" t="s">
        <v>139</v>
      </c>
      <c r="F64" s="2" t="s">
        <v>346</v>
      </c>
    </row>
    <row r="65" spans="2:6" x14ac:dyDescent="0.2">
      <c r="B65" s="2"/>
      <c r="C65" s="2" t="s">
        <v>142</v>
      </c>
      <c r="D65" s="2" t="s">
        <v>142</v>
      </c>
      <c r="E65" s="2" t="s">
        <v>142</v>
      </c>
      <c r="F65" s="2" t="s">
        <v>142</v>
      </c>
    </row>
  </sheetData>
  <sheetProtection password="F450" sheet="1" objects="1" scenarios="1"/>
  <phoneticPr fontId="36"/>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1.基本データ(このシートは削除しないこと！)</vt:lpstr>
      <vt:lpstr>2.様式第1号、第6～8号(簡易型)</vt:lpstr>
      <vt:lpstr>様式第9号(その1)</vt:lpstr>
      <vt:lpstr>様式第9号(その2)</vt:lpstr>
      <vt:lpstr>リスト</vt:lpstr>
      <vt:lpstr>リスト2</vt:lpstr>
      <vt:lpstr>'1.基本データ(このシートは削除しないこと！)'!Print_Area</vt:lpstr>
      <vt:lpstr>'2.様式第1号、第6～8号(簡易型)'!Print_Area</vt:lpstr>
      <vt:lpstr>'様式第9号(その1)'!Print_Area</vt:lpstr>
      <vt:lpstr>'様式第9号(その2)'!Print_Area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熊田 湧樹</cp:lastModifiedBy>
  <cp:lastPrinted>2024-07-18T05:29:53Z</cp:lastPrinted>
  <dcterms:created xsi:type="dcterms:W3CDTF">2018-06-11T09:00:18Z</dcterms:created>
  <dcterms:modified xsi:type="dcterms:W3CDTF">2024-07-25T10:34:08Z</dcterms:modified>
</cp:coreProperties>
</file>